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1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<sst xmlns="http://schemas.openxmlformats.org/spreadsheetml/2006/main" count="156" uniqueCount="153">
  <si>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</si>
  <si>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</si>
  <si>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</si>
  <si>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</si>
  <si>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</si>
  <si>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</si>
  <si>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</si>
  <si>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</si>
  <si>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</si>
  <si>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</si>
  <si>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</si>
  <si>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</si>
  <si>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</si>
  <si>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</si>
  <si>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</si>
  <si>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</si>
  <si>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</si>
  <si>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</si>
  <si>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</si>
  <si>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</si>
  <si>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</si>
  <si>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</si>
  <si>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</si>
  <si>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</si>
  <si>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</si>
  <si>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</si>
  <si>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</si>
  <si>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</si>
  <si>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</si>
  <si>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</si>
  <si>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</si>
  <si>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</si>
  <si>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</si>
  <si>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</si>
  <si>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</si>
  <si>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</si>
  <si>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</si>
  <si>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</si>
  <si>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</si>
  <si>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</si>
  <si>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</si>
  <si>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</si>
  <si>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</si>
  <si>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</si>
  <si>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</si>
  <si>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</si>
  <si>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</si>
  <si>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</si>
  <si>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</si>
  <si>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</si>
  <si>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</si>
  <si>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01.07.2015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31.07.2015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</si>
  <si>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</si>
  <si>
    <t xml:space="preserve">ПРИЛОЖЕНИЕ 1 </t>
  </si>
  <si>
    <t>Расчет коэффициента выбросов диоксида углерода при сжигании горючих газов</t>
  </si>
  <si>
    <t xml:space="preserve">поля для заполнения - </t>
  </si>
  <si>
    <t xml:space="preserve">поля для заполнения, если есть собственные данные - </t>
  </si>
  <si>
    <t>А.</t>
  </si>
  <si>
    <t>Наименование оператора установки</t>
  </si>
  <si>
    <t>B.</t>
  </si>
  <si>
    <t>Название газа</t>
  </si>
  <si>
    <t>С.</t>
  </si>
  <si>
    <t>Название источника выбросов газа</t>
  </si>
  <si>
    <t>D.</t>
  </si>
  <si>
    <t>Месторасположение источника выбросов, номер, регистрационные данные и т.д.</t>
  </si>
  <si>
    <t>E.</t>
  </si>
  <si>
    <t>Дата и ссылка на документ с исходными данными</t>
  </si>
  <si>
    <t>0.</t>
  </si>
  <si>
    <t>Тип сжигания</t>
  </si>
  <si>
    <t xml:space="preserve"> факельное</t>
  </si>
  <si>
    <t>указать цифру в зеленой ячейке вверху если используется факельное сжигание</t>
  </si>
  <si>
    <t xml:space="preserve"> печи, теплогенераторы и т.д.</t>
  </si>
  <si>
    <t>указать цифру в зеленой ячейке вверху если используется сжигание в специализированном агрегате</t>
  </si>
  <si>
    <t>1.</t>
  </si>
  <si>
    <t>Плотность газа или смеси (при t=20 C и P=101325 Pa), кг/м3</t>
  </si>
  <si>
    <t>Ввести собственные данные только при наличии лабораторного анализа пробы. В противном случае оставить значение "0"</t>
  </si>
  <si>
    <t>2.</t>
  </si>
  <si>
    <t>Компонентный состав газа (полный)</t>
  </si>
  <si>
    <t>Компонента</t>
  </si>
  <si>
    <t>Хим. Формула</t>
  </si>
  <si>
    <t>Идеальная низшая молярная теплота сгорания компонентов (при t=20 C и P=101325 Pa), кДж/моль</t>
  </si>
  <si>
    <t>Коэффициент сжимаемости Z (при t=20 C и P=101325 Pa)</t>
  </si>
  <si>
    <t>Коэффициенты суммирования (при t=20 C и P=101325 Pa)</t>
  </si>
  <si>
    <t>Объемные доли газа (при t=20 C и P=101325 Pa)</t>
  </si>
  <si>
    <t>Молярная доля газа (Xm), %</t>
  </si>
  <si>
    <t>Молекулярный вес ( MW)</t>
  </si>
  <si>
    <t>Количество атомов углерода (n)</t>
  </si>
  <si>
    <t>Атомный вес углерода (AW c)</t>
  </si>
  <si>
    <t>n*Xm*AW c</t>
  </si>
  <si>
    <t>Xm*MW</t>
  </si>
  <si>
    <t>Кислород</t>
  </si>
  <si>
    <t>O2</t>
  </si>
  <si>
    <t>Азот</t>
  </si>
  <si>
    <t>N2</t>
  </si>
  <si>
    <t>Диоксид углерода</t>
  </si>
  <si>
    <t>CO2</t>
  </si>
  <si>
    <t>Сероводород</t>
  </si>
  <si>
    <t>H2S</t>
  </si>
  <si>
    <t>Водород</t>
  </si>
  <si>
    <t>H2</t>
  </si>
  <si>
    <t>Гелий</t>
  </si>
  <si>
    <t>He</t>
  </si>
  <si>
    <t>Аргон</t>
  </si>
  <si>
    <t>Ar</t>
  </si>
  <si>
    <t>Оксид углерода</t>
  </si>
  <si>
    <t>CO</t>
  </si>
  <si>
    <t>Метан</t>
  </si>
  <si>
    <t>CH4</t>
  </si>
  <si>
    <t>Этан</t>
  </si>
  <si>
    <t>C2H6</t>
  </si>
  <si>
    <t>Пропан</t>
  </si>
  <si>
    <t>C3H8</t>
  </si>
  <si>
    <t>изо-Бутан</t>
  </si>
  <si>
    <t>i-C4H10</t>
  </si>
  <si>
    <t>н-Бутан</t>
  </si>
  <si>
    <t>n-C4H10</t>
  </si>
  <si>
    <t>изо-Пентан</t>
  </si>
  <si>
    <t>i-C5H12</t>
  </si>
  <si>
    <t>н-Пентан</t>
  </si>
  <si>
    <t>n-C5H12</t>
  </si>
  <si>
    <t>н-Гексан</t>
  </si>
  <si>
    <t>n-C6H14</t>
  </si>
  <si>
    <t>н-Гептан</t>
  </si>
  <si>
    <t>n-C7H16</t>
  </si>
  <si>
    <t>н-Октан</t>
  </si>
  <si>
    <t>n-C8H18</t>
  </si>
  <si>
    <t>н-Нонан</t>
  </si>
  <si>
    <t>n-C9H20</t>
  </si>
  <si>
    <t>н-Декан</t>
  </si>
  <si>
    <t>n-C10H22</t>
  </si>
  <si>
    <t>Неопределяемые компоненты (консервативно принимаются на основе этана )</t>
  </si>
  <si>
    <t>ВСЕГО</t>
  </si>
  <si>
    <t>ПРОВЕРКА (Сумма=1)</t>
  </si>
  <si>
    <t>3.</t>
  </si>
  <si>
    <t>Массовая доля окисляемого углерода в газе, кг С/кг газа</t>
  </si>
  <si>
    <t>4.</t>
  </si>
  <si>
    <t>Объемная доля углерода в газе, т С/1000 м3</t>
  </si>
  <si>
    <t>5.</t>
  </si>
  <si>
    <t>Коэффициент окисления (0,995 - факел, 1 - печи и т.д.)</t>
  </si>
  <si>
    <t>6.</t>
  </si>
  <si>
    <t>Коэффициент выбросов диоксида углерода при сжигании, т СО2/1000м3</t>
  </si>
  <si>
    <t>7.</t>
  </si>
  <si>
    <t>Коэффициент выбросов диоксида углерода при сжигании, т СО2/т газа</t>
  </si>
  <si>
    <t>8.</t>
  </si>
  <si>
    <t>Идеальная низшая молярная теплота сгорания смеси, кДж/моль (при t=20 C и P=101325 Pa)</t>
  </si>
  <si>
    <t>9.</t>
  </si>
  <si>
    <t>Идеальная низшая объемная теплота сгорания смеси, МДж/м3 (при t=20 C и P=101325 Pa)</t>
  </si>
  <si>
    <t>10.</t>
  </si>
  <si>
    <t>Коэфиициент сжимаемости смеси (при t=20 C и P=101325 Pa)</t>
  </si>
  <si>
    <t>11.</t>
  </si>
  <si>
    <t>Низшая  объемная теплота сгорания смеси для реального газа, МДж/м3 (при t=20 C и P=101325 Pa)</t>
  </si>
  <si>
    <t>12.</t>
  </si>
  <si>
    <t>Коэффициент выбросов диоксида углерода при сжигании, т СО2/ТДж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</si>
</sst>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  <numFmt numFmtId="174" formatCode="0.00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4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4"/>
      <color theme="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0" fillId="0" borderId="0" xfId="50" applyAlignment="1">
      <alignment/>
    </xf>
    <xf numFmtId="0" fontId="0" fillId="0" borderId="0" xfId="0" applyAlignment="1">
      <alignment horizontal="right"/>
    </xf>
    <xf numFmtId="0" fontId="56" fillId="32" borderId="0" xfId="60" applyAlignment="1">
      <alignment/>
    </xf>
    <xf numFmtId="0" fontId="51" fillId="33" borderId="0" xfId="51" applyFill="1" applyAlignment="1">
      <alignment/>
    </xf>
    <xf numFmtId="0" fontId="56" fillId="32" borderId="10" xfId="60" applyBorder="1" applyAlignment="1">
      <alignment/>
    </xf>
    <xf numFmtId="0" fontId="0" fillId="0" borderId="0" xfId="0" applyAlignment="1">
      <alignment horizontal="right" wrapText="1"/>
    </xf>
    <xf numFmtId="0" fontId="40" fillId="4" borderId="13" xfId="17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10" xfId="46" applyBorder="1" applyAlignment="1">
      <alignment horizontal="center" vertical="center" wrapText="1"/>
    </xf>
    <xf numFmtId="0" fontId="47" fillId="0" borderId="10" xfId="46" applyBorder="1" applyAlignment="1" applyProtection="1">
      <alignment horizontal="center" vertical="center" wrapText="1"/>
      <protection/>
    </xf>
    <xf numFmtId="0" fontId="47" fillId="0" borderId="0" xfId="46" applyBorder="1" applyAlignment="1" applyProtection="1">
      <alignment horizontal="center" vertical="center" wrapText="1"/>
      <protection/>
    </xf>
    <xf numFmtId="0" fontId="47" fillId="0" borderId="0" xfId="46" applyBorder="1" applyAlignment="1">
      <alignment horizontal="center" vertical="center"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0" fillId="4" borderId="10" xfId="17" applyBorder="1" applyAlignment="1" applyProtection="1">
      <alignment/>
      <protection locked="0"/>
    </xf>
    <xf numFmtId="174" fontId="40" fillId="33" borderId="10" xfId="17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3" fillId="27" borderId="10" xfId="40" applyBorder="1" applyAlignment="1" applyProtection="1">
      <alignment/>
      <protection/>
    </xf>
    <xf numFmtId="0" fontId="0" fillId="0" borderId="0" xfId="0" applyAlignment="1">
      <alignment wrapText="1"/>
    </xf>
    <xf numFmtId="0" fontId="40" fillId="0" borderId="13" xfId="17" applyFill="1" applyBorder="1" applyAlignment="1" applyProtection="1">
      <alignment/>
      <protection locked="0"/>
    </xf>
    <xf numFmtId="171" fontId="43" fillId="27" borderId="14" xfId="40" applyNumberFormat="1" applyBorder="1" applyAlignment="1">
      <alignment/>
    </xf>
    <xf numFmtId="171" fontId="43" fillId="27" borderId="2" xfId="40" applyNumberFormat="1" applyAlignment="1">
      <alignment/>
    </xf>
    <xf numFmtId="0" fontId="0" fillId="0" borderId="0" xfId="0" applyFill="1" applyBorder="1" applyAlignment="1">
      <alignment wrapText="1"/>
    </xf>
    <xf numFmtId="170" fontId="0" fillId="33" borderId="0" xfId="0" applyNumberFormat="1" applyFill="1" applyAlignment="1">
      <alignment/>
    </xf>
    <xf numFmtId="170" fontId="43" fillId="27" borderId="2" xfId="40" applyNumberFormat="1" applyAlignment="1">
      <alignment/>
    </xf>
    <xf numFmtId="0" fontId="0" fillId="0" borderId="12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PageLayoutView="0" workbookViewId="0" topLeftCell="A10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81"/>
      <c r="AA2" s="78"/>
      <c r="AB2" s="78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39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</row>
    <row r="7" spans="2:30" ht="18" customHeight="1">
      <c r="B7" s="82" t="s">
        <v>50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4"/>
      <c r="AD7" s="4"/>
    </row>
    <row r="8" spans="2:30" ht="18" customHeight="1">
      <c r="B8" s="84" t="s">
        <v>51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4"/>
      <c r="AD8" s="4"/>
    </row>
    <row r="9" spans="2:32" ht="32.25" customHeight="1">
      <c r="B9" s="85" t="s">
        <v>34</v>
      </c>
      <c r="C9" s="79" t="s">
        <v>20</v>
      </c>
      <c r="D9" s="79"/>
      <c r="E9" s="85" t="s">
        <v>35</v>
      </c>
      <c r="F9" s="74" t="s">
        <v>49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80" t="s">
        <v>23</v>
      </c>
      <c r="U9" s="80" t="s">
        <v>26</v>
      </c>
      <c r="V9" s="80" t="s">
        <v>25</v>
      </c>
      <c r="W9" s="74" t="s">
        <v>31</v>
      </c>
      <c r="X9" s="75"/>
      <c r="Y9" s="88"/>
      <c r="Z9" s="80" t="s">
        <v>24</v>
      </c>
      <c r="AA9" s="80" t="s">
        <v>28</v>
      </c>
      <c r="AB9" s="80" t="s">
        <v>29</v>
      </c>
      <c r="AC9" s="4"/>
      <c r="AE9" s="7"/>
      <c r="AF9"/>
    </row>
    <row r="10" spans="2:32" ht="48.75" customHeight="1">
      <c r="B10" s="86"/>
      <c r="C10" s="79"/>
      <c r="D10" s="79"/>
      <c r="E10" s="86"/>
      <c r="F10" s="80" t="s">
        <v>0</v>
      </c>
      <c r="G10" s="80" t="s">
        <v>1</v>
      </c>
      <c r="H10" s="80" t="s">
        <v>2</v>
      </c>
      <c r="I10" s="80" t="s">
        <v>3</v>
      </c>
      <c r="J10" s="80" t="s">
        <v>4</v>
      </c>
      <c r="K10" s="80" t="s">
        <v>5</v>
      </c>
      <c r="L10" s="80" t="s">
        <v>6</v>
      </c>
      <c r="M10" s="80" t="s">
        <v>7</v>
      </c>
      <c r="N10" s="80" t="s">
        <v>8</v>
      </c>
      <c r="O10" s="80" t="s">
        <v>9</v>
      </c>
      <c r="P10" s="79" t="s">
        <v>10</v>
      </c>
      <c r="Q10" s="79"/>
      <c r="R10" s="79" t="s">
        <v>11</v>
      </c>
      <c r="S10" s="79"/>
      <c r="T10" s="80"/>
      <c r="U10" s="80"/>
      <c r="V10" s="80"/>
      <c r="W10" s="80" t="s">
        <v>12</v>
      </c>
      <c r="X10" s="80" t="s">
        <v>30</v>
      </c>
      <c r="Y10" s="80" t="s">
        <v>32</v>
      </c>
      <c r="Z10" s="80"/>
      <c r="AA10" s="80"/>
      <c r="AB10" s="80"/>
      <c r="AC10" s="4"/>
      <c r="AE10" s="7"/>
      <c r="AF10"/>
    </row>
    <row r="11" spans="2:32" ht="15.75" customHeight="1">
      <c r="B11" s="86"/>
      <c r="C11" s="79" t="s">
        <v>21</v>
      </c>
      <c r="D11" s="79" t="s">
        <v>22</v>
      </c>
      <c r="E11" s="86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79" t="s">
        <v>36</v>
      </c>
      <c r="Q11" s="79" t="s">
        <v>13</v>
      </c>
      <c r="R11" s="79" t="s">
        <v>37</v>
      </c>
      <c r="S11" s="79" t="s">
        <v>14</v>
      </c>
      <c r="T11" s="80"/>
      <c r="U11" s="80"/>
      <c r="V11" s="80"/>
      <c r="W11" s="80"/>
      <c r="X11" s="80"/>
      <c r="Y11" s="80"/>
      <c r="Z11" s="80"/>
      <c r="AA11" s="80"/>
      <c r="AB11" s="80"/>
      <c r="AC11" s="4"/>
      <c r="AE11" s="7"/>
      <c r="AF11"/>
    </row>
    <row r="12" spans="2:32" ht="21" customHeight="1">
      <c r="B12" s="87"/>
      <c r="C12" s="79"/>
      <c r="D12" s="79"/>
      <c r="E12" s="87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/>
      <c r="Q12" s="79"/>
      <c r="R12" s="79"/>
      <c r="S12" s="79"/>
      <c r="T12" s="80"/>
      <c r="U12" s="80"/>
      <c r="V12" s="80"/>
      <c r="W12" s="89" t="s">
        <v>27</v>
      </c>
      <c r="X12" s="90"/>
      <c r="Y12" s="91"/>
      <c r="Z12" s="80"/>
      <c r="AA12" s="80"/>
      <c r="AB12" s="80"/>
      <c r="AC12" s="4"/>
      <c r="AE12" s="7"/>
      <c r="AF12"/>
    </row>
    <row r="13" spans="2:32" ht="12.75">
      <c r="B13" s="10">
        <v>1</v>
      </c>
      <c r="C13" s="38">
        <v>43.8</v>
      </c>
      <c r="D13" s="38">
        <v>17</v>
      </c>
      <c r="E13" s="39">
        <v>1</v>
      </c>
      <c r="F13" s="11">
        <v>90.212</v>
      </c>
      <c r="G13" s="11">
        <v>5.454</v>
      </c>
      <c r="H13" s="11">
        <v>1.256</v>
      </c>
      <c r="I13" s="11">
        <v>0.102</v>
      </c>
      <c r="J13" s="11">
        <v>0.145</v>
      </c>
      <c r="K13" s="11">
        <v>0.001</v>
      </c>
      <c r="L13" s="11">
        <v>0.029</v>
      </c>
      <c r="M13" s="11">
        <v>0.022</v>
      </c>
      <c r="N13" s="11">
        <v>0.012</v>
      </c>
      <c r="O13" s="11">
        <v>0.01</v>
      </c>
      <c r="P13" s="11">
        <v>2.327</v>
      </c>
      <c r="Q13" s="11">
        <v>2.322</v>
      </c>
      <c r="R13" s="11">
        <v>0.43</v>
      </c>
      <c r="S13" s="11">
        <v>0.431</v>
      </c>
      <c r="T13" s="12"/>
      <c r="U13" s="13">
        <v>8328</v>
      </c>
      <c r="V13" s="13">
        <v>11782</v>
      </c>
      <c r="W13" s="13"/>
      <c r="X13" s="11">
        <v>0.738</v>
      </c>
      <c r="Y13" s="11"/>
      <c r="Z13" s="14"/>
      <c r="AA13" s="13"/>
      <c r="AB13" s="13"/>
      <c r="AC13" s="19"/>
      <c r="AD13" s="20">
        <f>SUM(F13:P13,R13)</f>
        <v>100.00000000000001</v>
      </c>
      <c r="AE13" s="6" t="str">
        <f>IF(AD13=100,"ОК"," ")</f>
        <v>ОК</v>
      </c>
      <c r="AF13"/>
    </row>
    <row r="14" spans="2:32" ht="12.75">
      <c r="B14" s="10">
        <v>2</v>
      </c>
      <c r="C14" s="38">
        <v>42.3</v>
      </c>
      <c r="D14" s="38">
        <v>17</v>
      </c>
      <c r="E14" s="39">
        <v>2</v>
      </c>
      <c r="F14" s="11">
        <v>90.108</v>
      </c>
      <c r="G14" s="11">
        <v>5.837</v>
      </c>
      <c r="H14" s="11">
        <v>1.316</v>
      </c>
      <c r="I14" s="11">
        <v>0.109</v>
      </c>
      <c r="J14" s="11">
        <v>0.155</v>
      </c>
      <c r="K14" s="11">
        <v>0.001</v>
      </c>
      <c r="L14" s="11">
        <v>0.03</v>
      </c>
      <c r="M14" s="11">
        <v>0.024</v>
      </c>
      <c r="N14" s="11">
        <v>0.012</v>
      </c>
      <c r="O14" s="11">
        <v>0.009</v>
      </c>
      <c r="P14" s="11">
        <v>1.909</v>
      </c>
      <c r="Q14" s="11">
        <v>1.905</v>
      </c>
      <c r="R14" s="11">
        <v>0.49</v>
      </c>
      <c r="S14" s="11">
        <v>0.491</v>
      </c>
      <c r="T14" s="12">
        <v>-2.6</v>
      </c>
      <c r="U14" s="13">
        <v>8392</v>
      </c>
      <c r="V14" s="13">
        <v>11856</v>
      </c>
      <c r="W14" s="13"/>
      <c r="X14" s="11">
        <v>0.74</v>
      </c>
      <c r="Y14" s="11"/>
      <c r="Z14" s="14"/>
      <c r="AA14" s="13"/>
      <c r="AB14" s="13"/>
      <c r="AC14" s="19"/>
      <c r="AD14" s="20">
        <f aca="true" t="shared" si="0" ref="AD14:AD45">SUM(F14:P14,R14)</f>
        <v>100.00000000000001</v>
      </c>
      <c r="AE14" s="6" t="str">
        <f>IF(AD14=100,"ОК"," ")</f>
        <v>ОК</v>
      </c>
      <c r="AF14"/>
    </row>
    <row r="15" spans="2:32" ht="12.75">
      <c r="B15" s="10">
        <v>3</v>
      </c>
      <c r="C15" s="38">
        <v>42.6</v>
      </c>
      <c r="D15" s="38">
        <v>16</v>
      </c>
      <c r="E15" s="39">
        <v>3</v>
      </c>
      <c r="F15" s="11">
        <v>90.48</v>
      </c>
      <c r="G15" s="11">
        <v>5.39</v>
      </c>
      <c r="H15" s="11">
        <v>1.202</v>
      </c>
      <c r="I15" s="11">
        <v>0.097</v>
      </c>
      <c r="J15" s="11">
        <v>0.141</v>
      </c>
      <c r="K15" s="11">
        <v>0.001</v>
      </c>
      <c r="L15" s="11">
        <v>0.028</v>
      </c>
      <c r="M15" s="11">
        <v>0.022</v>
      </c>
      <c r="N15" s="11">
        <v>0.009</v>
      </c>
      <c r="O15" s="11">
        <v>0.01</v>
      </c>
      <c r="P15" s="11">
        <v>2.174</v>
      </c>
      <c r="Q15" s="11">
        <v>2.169</v>
      </c>
      <c r="R15" s="11">
        <v>0.446</v>
      </c>
      <c r="S15" s="11">
        <v>0.447</v>
      </c>
      <c r="T15" s="12"/>
      <c r="U15" s="13">
        <v>8325</v>
      </c>
      <c r="V15" s="13">
        <v>11794</v>
      </c>
      <c r="W15" s="13"/>
      <c r="X15" s="11">
        <v>0.736</v>
      </c>
      <c r="Y15" s="11"/>
      <c r="Z15" s="14" t="s">
        <v>52</v>
      </c>
      <c r="AA15" s="13"/>
      <c r="AB15" s="13"/>
      <c r="AC15" s="19"/>
      <c r="AD15" s="20">
        <f t="shared" si="0"/>
        <v>100.00000000000003</v>
      </c>
      <c r="AE15" s="6" t="str">
        <f>IF(AD15=100,"ОК"," ")</f>
        <v>ОК</v>
      </c>
      <c r="AF15"/>
    </row>
    <row r="16" spans="2:32" ht="12.75">
      <c r="B16" s="10">
        <v>4</v>
      </c>
      <c r="C16" s="38"/>
      <c r="D16" s="38"/>
      <c r="E16" s="3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C16" s="19"/>
      <c r="AD16" s="20">
        <f t="shared" si="0"/>
        <v>0</v>
      </c>
      <c r="AE16" s="6" t="str">
        <f>IF(AD16=100,"ОК"," ")</f>
        <v> </v>
      </c>
      <c r="AF16"/>
    </row>
    <row r="17" spans="2:32" ht="12.75">
      <c r="B17" s="10">
        <v>5</v>
      </c>
      <c r="C17" s="38"/>
      <c r="D17" s="38"/>
      <c r="E17" s="3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42"/>
      <c r="AB17" s="13"/>
      <c r="AC17" s="19"/>
      <c r="AD17" s="20">
        <f t="shared" si="0"/>
        <v>0</v>
      </c>
      <c r="AE17" s="6" t="str">
        <f aca="true" t="shared" si="1" ref="AE17:AE45">IF(AD17=100,"ОК"," ")</f>
        <v> </v>
      </c>
      <c r="AF17"/>
    </row>
    <row r="18" spans="2:32" ht="12.75">
      <c r="B18" s="10">
        <v>6</v>
      </c>
      <c r="C18" s="38">
        <v>42.6</v>
      </c>
      <c r="D18" s="38">
        <v>17</v>
      </c>
      <c r="E18" s="39">
        <v>6</v>
      </c>
      <c r="F18" s="11">
        <v>90.404</v>
      </c>
      <c r="G18" s="11">
        <v>5.559</v>
      </c>
      <c r="H18" s="11">
        <v>1.265</v>
      </c>
      <c r="I18" s="11">
        <v>0.112</v>
      </c>
      <c r="J18" s="11">
        <v>0.16</v>
      </c>
      <c r="K18" s="11">
        <v>0.002</v>
      </c>
      <c r="L18" s="11">
        <v>0.035</v>
      </c>
      <c r="M18" s="11">
        <v>0.028</v>
      </c>
      <c r="N18" s="11">
        <v>0.015</v>
      </c>
      <c r="O18" s="11">
        <v>0.01</v>
      </c>
      <c r="P18" s="11">
        <v>1.962</v>
      </c>
      <c r="Q18" s="11">
        <v>1.958</v>
      </c>
      <c r="R18" s="11">
        <v>0.448</v>
      </c>
      <c r="S18" s="11">
        <v>0.449</v>
      </c>
      <c r="T18" s="12"/>
      <c r="U18" s="13">
        <v>8372</v>
      </c>
      <c r="V18" s="13">
        <v>11845</v>
      </c>
      <c r="W18" s="13"/>
      <c r="X18" s="11">
        <v>0.738</v>
      </c>
      <c r="Y18" s="11"/>
      <c r="Z18" s="14"/>
      <c r="AA18" s="41"/>
      <c r="AB18" s="13"/>
      <c r="AC18" s="19"/>
      <c r="AD18" s="20">
        <f t="shared" si="0"/>
        <v>99.99999999999999</v>
      </c>
      <c r="AE18" s="6" t="str">
        <f t="shared" si="1"/>
        <v>ОК</v>
      </c>
      <c r="AF18"/>
    </row>
    <row r="19" spans="2:32" ht="12.75">
      <c r="B19" s="10">
        <v>7</v>
      </c>
      <c r="C19" s="38">
        <v>42.9</v>
      </c>
      <c r="D19" s="38">
        <v>17</v>
      </c>
      <c r="E19" s="39">
        <v>7</v>
      </c>
      <c r="F19" s="11">
        <v>89.826</v>
      </c>
      <c r="G19" s="11">
        <v>5.235</v>
      </c>
      <c r="H19" s="11">
        <v>1.247</v>
      </c>
      <c r="I19" s="11">
        <v>0.114</v>
      </c>
      <c r="J19" s="11">
        <v>0.173</v>
      </c>
      <c r="K19" s="11">
        <v>0.002</v>
      </c>
      <c r="L19" s="11">
        <v>0.032</v>
      </c>
      <c r="M19" s="11">
        <v>0.024</v>
      </c>
      <c r="N19" s="11">
        <v>0.012</v>
      </c>
      <c r="O19" s="11">
        <v>0.016</v>
      </c>
      <c r="P19" s="11">
        <v>2.907</v>
      </c>
      <c r="Q19" s="11">
        <v>2.901</v>
      </c>
      <c r="R19" s="11">
        <v>0.412</v>
      </c>
      <c r="S19" s="11">
        <v>0.413</v>
      </c>
      <c r="T19" s="12"/>
      <c r="U19" s="13">
        <v>8277</v>
      </c>
      <c r="V19" s="13">
        <v>11693</v>
      </c>
      <c r="W19" s="13"/>
      <c r="X19" s="11">
        <v>0.74</v>
      </c>
      <c r="Y19" s="11"/>
      <c r="Z19" s="14"/>
      <c r="AA19" s="13"/>
      <c r="AB19" s="13"/>
      <c r="AC19" s="19"/>
      <c r="AD19" s="20">
        <f t="shared" si="0"/>
        <v>100</v>
      </c>
      <c r="AE19" s="6"/>
      <c r="AF19"/>
    </row>
    <row r="20" spans="2:32" ht="12.75">
      <c r="B20" s="10">
        <v>8</v>
      </c>
      <c r="C20" s="38">
        <v>42.7</v>
      </c>
      <c r="D20" s="38">
        <v>17</v>
      </c>
      <c r="E20" s="39">
        <v>8</v>
      </c>
      <c r="F20" s="11">
        <v>90.613</v>
      </c>
      <c r="G20" s="11">
        <v>4.919</v>
      </c>
      <c r="H20" s="11">
        <v>1.191</v>
      </c>
      <c r="I20" s="11">
        <v>0.121</v>
      </c>
      <c r="J20" s="11">
        <v>0.177</v>
      </c>
      <c r="K20" s="11">
        <v>0.003</v>
      </c>
      <c r="L20" s="11">
        <v>0.036</v>
      </c>
      <c r="M20" s="11">
        <v>0.028</v>
      </c>
      <c r="N20" s="11">
        <v>0.012</v>
      </c>
      <c r="O20" s="11">
        <v>0.013</v>
      </c>
      <c r="P20" s="11">
        <v>2.453</v>
      </c>
      <c r="Q20" s="11">
        <v>2.448</v>
      </c>
      <c r="R20" s="11">
        <v>0.434</v>
      </c>
      <c r="S20" s="11">
        <v>0.435</v>
      </c>
      <c r="T20" s="12"/>
      <c r="U20" s="13">
        <v>8289</v>
      </c>
      <c r="V20" s="13">
        <v>11744</v>
      </c>
      <c r="W20" s="13"/>
      <c r="X20" s="11">
        <v>0.736</v>
      </c>
      <c r="Y20" s="11"/>
      <c r="Z20" s="37"/>
      <c r="AA20" s="42">
        <v>0</v>
      </c>
      <c r="AB20" s="42">
        <v>0</v>
      </c>
      <c r="AC20" s="19"/>
      <c r="AD20" s="20">
        <f t="shared" si="0"/>
        <v>100.00000000000001</v>
      </c>
      <c r="AE20" s="6" t="str">
        <f t="shared" si="1"/>
        <v>ОК</v>
      </c>
      <c r="AF20"/>
    </row>
    <row r="21" spans="2:32" ht="12.75">
      <c r="B21" s="10">
        <v>9</v>
      </c>
      <c r="C21" s="38">
        <v>42.2</v>
      </c>
      <c r="D21" s="38">
        <v>17</v>
      </c>
      <c r="E21" s="39">
        <v>9</v>
      </c>
      <c r="F21" s="11">
        <v>91.814</v>
      </c>
      <c r="G21" s="11">
        <v>4.497</v>
      </c>
      <c r="H21" s="11">
        <v>1.098</v>
      </c>
      <c r="I21" s="11">
        <v>0.118</v>
      </c>
      <c r="J21" s="11">
        <v>0.168</v>
      </c>
      <c r="K21" s="11">
        <v>0.003</v>
      </c>
      <c r="L21" s="11">
        <v>0.039</v>
      </c>
      <c r="M21" s="11">
        <v>0.031</v>
      </c>
      <c r="N21" s="11">
        <v>0.016</v>
      </c>
      <c r="O21" s="11">
        <v>0.012</v>
      </c>
      <c r="P21" s="11">
        <v>1.784</v>
      </c>
      <c r="Q21" s="11">
        <v>1.78</v>
      </c>
      <c r="R21" s="11">
        <v>0.42</v>
      </c>
      <c r="S21" s="11">
        <v>0.421</v>
      </c>
      <c r="T21" s="12">
        <v>-1.5</v>
      </c>
      <c r="U21" s="13">
        <v>8305</v>
      </c>
      <c r="V21" s="13">
        <v>11826</v>
      </c>
      <c r="W21" s="13"/>
      <c r="X21" s="11">
        <v>0.729</v>
      </c>
      <c r="Y21" s="11"/>
      <c r="Z21" s="14"/>
      <c r="AA21" s="13"/>
      <c r="AB21" s="13"/>
      <c r="AC21" s="19"/>
      <c r="AD21" s="20">
        <f t="shared" si="0"/>
        <v>100.00000000000001</v>
      </c>
      <c r="AE21" s="6" t="str">
        <f t="shared" si="1"/>
        <v>ОК</v>
      </c>
      <c r="AF21"/>
    </row>
    <row r="22" spans="2:32" ht="12.75">
      <c r="B22" s="10">
        <v>10</v>
      </c>
      <c r="C22" s="38">
        <v>42.2</v>
      </c>
      <c r="D22" s="38">
        <v>17</v>
      </c>
      <c r="E22" s="39">
        <v>10</v>
      </c>
      <c r="F22" s="11">
        <v>91.931</v>
      </c>
      <c r="G22" s="11">
        <v>4.488</v>
      </c>
      <c r="H22" s="11">
        <v>1.107</v>
      </c>
      <c r="I22" s="11">
        <v>0.119</v>
      </c>
      <c r="J22" s="11">
        <v>0.164</v>
      </c>
      <c r="K22" s="11">
        <v>0.003</v>
      </c>
      <c r="L22" s="11">
        <v>0.038</v>
      </c>
      <c r="M22" s="11">
        <v>0.03</v>
      </c>
      <c r="N22" s="11">
        <v>0.017</v>
      </c>
      <c r="O22" s="11">
        <v>0.01</v>
      </c>
      <c r="P22" s="11">
        <v>1.698</v>
      </c>
      <c r="Q22" s="11">
        <v>1.694</v>
      </c>
      <c r="R22" s="11">
        <v>0.395</v>
      </c>
      <c r="S22" s="11">
        <v>0.396</v>
      </c>
      <c r="T22" s="12"/>
      <c r="U22" s="13">
        <v>8314</v>
      </c>
      <c r="V22" s="13">
        <v>11845</v>
      </c>
      <c r="W22" s="13"/>
      <c r="X22" s="11">
        <v>0.728</v>
      </c>
      <c r="Y22" s="11"/>
      <c r="Z22" s="14"/>
      <c r="AA22" s="13"/>
      <c r="AB22" s="13"/>
      <c r="AC22" s="19"/>
      <c r="AD22" s="20">
        <f t="shared" si="0"/>
        <v>99.99999999999999</v>
      </c>
      <c r="AE22" s="6" t="str">
        <f t="shared" si="1"/>
        <v>ОК</v>
      </c>
      <c r="AF22"/>
    </row>
    <row r="23" spans="2:32" ht="12.75">
      <c r="B23" s="10">
        <v>11</v>
      </c>
      <c r="C23" s="38"/>
      <c r="D23" s="38"/>
      <c r="E23" s="3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14"/>
      <c r="AA23" s="13"/>
      <c r="AB23" s="13"/>
      <c r="AC23" s="19"/>
      <c r="AD23" s="20">
        <f t="shared" si="0"/>
        <v>0</v>
      </c>
      <c r="AE23" s="6" t="str">
        <f t="shared" si="1"/>
        <v> </v>
      </c>
      <c r="AF23"/>
    </row>
    <row r="24" spans="2:32" ht="12.75">
      <c r="B24" s="10">
        <v>12</v>
      </c>
      <c r="C24" s="38"/>
      <c r="D24" s="38"/>
      <c r="E24" s="3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C24" s="19"/>
      <c r="AD24" s="20">
        <f t="shared" si="0"/>
        <v>0</v>
      </c>
      <c r="AE24" s="6" t="str">
        <f t="shared" si="1"/>
        <v> </v>
      </c>
      <c r="AF24"/>
    </row>
    <row r="25" spans="2:32" ht="12.75">
      <c r="B25" s="10">
        <v>13</v>
      </c>
      <c r="C25" s="38">
        <v>41.2</v>
      </c>
      <c r="D25" s="38">
        <v>17</v>
      </c>
      <c r="E25" s="39">
        <v>13</v>
      </c>
      <c r="F25" s="11">
        <v>91.707</v>
      </c>
      <c r="G25" s="11">
        <v>4.702</v>
      </c>
      <c r="H25" s="11">
        <v>1.178</v>
      </c>
      <c r="I25" s="11">
        <v>0.123</v>
      </c>
      <c r="J25" s="11">
        <v>0.172</v>
      </c>
      <c r="K25" s="11">
        <v>0.002</v>
      </c>
      <c r="L25" s="11">
        <v>0.04</v>
      </c>
      <c r="M25" s="11">
        <v>0.031</v>
      </c>
      <c r="N25" s="11">
        <v>0.015</v>
      </c>
      <c r="O25" s="11">
        <v>0.009</v>
      </c>
      <c r="P25" s="11">
        <v>1.61</v>
      </c>
      <c r="Q25" s="11">
        <v>1.606</v>
      </c>
      <c r="R25" s="11">
        <v>0.411</v>
      </c>
      <c r="S25" s="11">
        <v>0.412</v>
      </c>
      <c r="T25" s="12"/>
      <c r="U25" s="13">
        <v>8345</v>
      </c>
      <c r="V25" s="13">
        <v>11870</v>
      </c>
      <c r="W25" s="11">
        <v>0.73</v>
      </c>
      <c r="X25" s="11">
        <v>0.73</v>
      </c>
      <c r="Y25" s="11"/>
      <c r="Z25" s="14"/>
      <c r="AA25" s="13"/>
      <c r="AB25" s="13"/>
      <c r="AC25" s="19"/>
      <c r="AD25" s="20">
        <f t="shared" si="0"/>
        <v>100</v>
      </c>
      <c r="AE25" s="6" t="str">
        <f t="shared" si="1"/>
        <v>ОК</v>
      </c>
      <c r="AF25"/>
    </row>
    <row r="26" spans="2:32" ht="12.75">
      <c r="B26" s="10">
        <v>14</v>
      </c>
      <c r="C26" s="38">
        <v>41.3</v>
      </c>
      <c r="D26" s="38">
        <v>17</v>
      </c>
      <c r="E26" s="39">
        <v>14</v>
      </c>
      <c r="F26" s="11">
        <v>91.334</v>
      </c>
      <c r="G26" s="11">
        <v>4.967</v>
      </c>
      <c r="H26" s="11">
        <v>1.203</v>
      </c>
      <c r="I26" s="11">
        <v>0.12</v>
      </c>
      <c r="J26" s="11">
        <v>0.176</v>
      </c>
      <c r="K26" s="11">
        <v>0.002</v>
      </c>
      <c r="L26" s="11">
        <v>0.04</v>
      </c>
      <c r="M26" s="11">
        <v>0.032</v>
      </c>
      <c r="N26" s="11">
        <v>0.02</v>
      </c>
      <c r="O26" s="11">
        <v>0.011</v>
      </c>
      <c r="P26" s="11">
        <v>1.633</v>
      </c>
      <c r="Q26" s="11">
        <v>1.629</v>
      </c>
      <c r="R26" s="11">
        <v>0.462</v>
      </c>
      <c r="S26" s="11">
        <v>0.463</v>
      </c>
      <c r="T26" s="12"/>
      <c r="U26" s="13">
        <v>8361</v>
      </c>
      <c r="V26" s="13">
        <v>11869</v>
      </c>
      <c r="W26" s="13"/>
      <c r="X26" s="11">
        <v>0.733</v>
      </c>
      <c r="Y26" s="11"/>
      <c r="Z26" s="14"/>
      <c r="AA26" s="13"/>
      <c r="AB26" s="13"/>
      <c r="AC26" s="19"/>
      <c r="AD26" s="20">
        <f t="shared" si="0"/>
        <v>100</v>
      </c>
      <c r="AE26" s="6" t="str">
        <f t="shared" si="1"/>
        <v>ОК</v>
      </c>
      <c r="AF26"/>
    </row>
    <row r="27" spans="2:32" ht="12.75">
      <c r="B27" s="10">
        <v>15</v>
      </c>
      <c r="C27" s="38">
        <v>41.5</v>
      </c>
      <c r="D27" s="38">
        <v>17</v>
      </c>
      <c r="E27" s="39">
        <v>15</v>
      </c>
      <c r="F27" s="11">
        <v>91.227</v>
      </c>
      <c r="G27" s="11">
        <v>4.824</v>
      </c>
      <c r="H27" s="11">
        <v>1.138</v>
      </c>
      <c r="I27" s="11">
        <v>0.115</v>
      </c>
      <c r="J27" s="11">
        <v>0.158</v>
      </c>
      <c r="K27" s="11">
        <v>0.002</v>
      </c>
      <c r="L27" s="11">
        <v>0.037</v>
      </c>
      <c r="M27" s="11">
        <v>0.029</v>
      </c>
      <c r="N27" s="11">
        <v>0.014</v>
      </c>
      <c r="O27" s="11">
        <v>0.014</v>
      </c>
      <c r="P27" s="11">
        <v>2.039</v>
      </c>
      <c r="Q27" s="11">
        <v>2.035</v>
      </c>
      <c r="R27" s="11">
        <v>0.403</v>
      </c>
      <c r="S27" s="11">
        <v>0.404</v>
      </c>
      <c r="T27" s="43">
        <v>-1.9</v>
      </c>
      <c r="U27" s="13">
        <v>8308</v>
      </c>
      <c r="V27" s="13">
        <v>11803</v>
      </c>
      <c r="W27" s="13"/>
      <c r="X27" s="11">
        <v>0.732</v>
      </c>
      <c r="Y27" s="11"/>
      <c r="Z27" s="14"/>
      <c r="AA27" s="13"/>
      <c r="AB27" s="15"/>
      <c r="AC27" s="19"/>
      <c r="AD27" s="20">
        <f t="shared" si="0"/>
        <v>100</v>
      </c>
      <c r="AE27" s="6" t="str">
        <f t="shared" si="1"/>
        <v>ОК</v>
      </c>
      <c r="AF27"/>
    </row>
    <row r="28" spans="2:32" ht="12.75">
      <c r="B28" s="16">
        <v>16</v>
      </c>
      <c r="C28" s="17">
        <v>42.2</v>
      </c>
      <c r="D28" s="17">
        <v>18</v>
      </c>
      <c r="E28" s="18">
        <v>16</v>
      </c>
      <c r="F28" s="11">
        <v>91.451</v>
      </c>
      <c r="G28" s="11">
        <v>4.837</v>
      </c>
      <c r="H28" s="11">
        <v>1.188</v>
      </c>
      <c r="I28" s="11">
        <v>0.125</v>
      </c>
      <c r="J28" s="11">
        <v>0.182</v>
      </c>
      <c r="K28" s="11">
        <v>0.002</v>
      </c>
      <c r="L28" s="11">
        <v>0.04</v>
      </c>
      <c r="M28" s="11">
        <v>0.031</v>
      </c>
      <c r="N28" s="11">
        <v>0.021</v>
      </c>
      <c r="O28" s="11">
        <v>0.01</v>
      </c>
      <c r="P28" s="11">
        <v>1.745</v>
      </c>
      <c r="Q28" s="11">
        <v>1.741</v>
      </c>
      <c r="R28" s="11">
        <v>0.368</v>
      </c>
      <c r="S28" s="11">
        <v>0.369</v>
      </c>
      <c r="T28" s="12"/>
      <c r="U28" s="13">
        <v>8351</v>
      </c>
      <c r="V28" s="13">
        <v>11867</v>
      </c>
      <c r="W28" s="13"/>
      <c r="X28" s="11">
        <v>0.732</v>
      </c>
      <c r="Y28" s="11"/>
      <c r="Z28" s="14"/>
      <c r="AA28" s="13"/>
      <c r="AB28" s="41"/>
      <c r="AC28" s="19"/>
      <c r="AD28" s="20">
        <f t="shared" si="0"/>
        <v>100.00000000000001</v>
      </c>
      <c r="AE28" s="6" t="str">
        <f t="shared" si="1"/>
        <v>ОК</v>
      </c>
      <c r="AF28"/>
    </row>
    <row r="29" spans="2:32" ht="12.75">
      <c r="B29" s="16">
        <v>17</v>
      </c>
      <c r="C29" s="17">
        <v>42.1</v>
      </c>
      <c r="D29" s="17">
        <v>18</v>
      </c>
      <c r="E29" s="18">
        <v>17</v>
      </c>
      <c r="F29" s="11">
        <v>91.653</v>
      </c>
      <c r="G29" s="11">
        <v>4.71</v>
      </c>
      <c r="H29" s="11">
        <v>1.158</v>
      </c>
      <c r="I29" s="11">
        <v>0.124</v>
      </c>
      <c r="J29" s="11">
        <v>0.178</v>
      </c>
      <c r="K29" s="11">
        <v>0.002</v>
      </c>
      <c r="L29" s="11">
        <v>0.04</v>
      </c>
      <c r="M29" s="11">
        <v>0.032</v>
      </c>
      <c r="N29" s="11">
        <v>0.014</v>
      </c>
      <c r="O29" s="11">
        <v>0.009</v>
      </c>
      <c r="P29" s="11">
        <v>1.709</v>
      </c>
      <c r="Q29" s="11">
        <v>1.705</v>
      </c>
      <c r="R29" s="11">
        <v>0.371</v>
      </c>
      <c r="S29" s="11">
        <v>0.372</v>
      </c>
      <c r="T29" s="12"/>
      <c r="U29" s="13">
        <v>8339</v>
      </c>
      <c r="V29" s="13">
        <v>11863</v>
      </c>
      <c r="W29" s="13"/>
      <c r="X29" s="11">
        <v>0.73</v>
      </c>
      <c r="Y29" s="11"/>
      <c r="Z29" s="14" t="s">
        <v>52</v>
      </c>
      <c r="AA29" s="13"/>
      <c r="AB29" s="15"/>
      <c r="AC29" s="19"/>
      <c r="AD29" s="20">
        <f t="shared" si="0"/>
        <v>99.99999999999999</v>
      </c>
      <c r="AE29" s="6" t="str">
        <f t="shared" si="1"/>
        <v>ОК</v>
      </c>
      <c r="AF29"/>
    </row>
    <row r="30" spans="2:32" ht="12.75">
      <c r="B30" s="16">
        <v>18</v>
      </c>
      <c r="C30" s="17"/>
      <c r="D30" s="17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1"/>
      <c r="X30" s="11"/>
      <c r="Y30" s="11"/>
      <c r="Z30" s="37"/>
      <c r="AA30" s="13"/>
      <c r="AB30" s="13"/>
      <c r="AC30" s="19"/>
      <c r="AD30" s="20">
        <f t="shared" si="0"/>
        <v>0</v>
      </c>
      <c r="AE30" s="6" t="str">
        <f t="shared" si="1"/>
        <v> 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1"/>
      <c r="Z31" s="14"/>
      <c r="AA31" s="13"/>
      <c r="AB31" s="15"/>
      <c r="AC31" s="19"/>
      <c r="AD31" s="20">
        <f t="shared" si="0"/>
        <v>0</v>
      </c>
      <c r="AE31" s="6" t="str">
        <f t="shared" si="1"/>
        <v> </v>
      </c>
      <c r="AF31"/>
    </row>
    <row r="32" spans="2:32" ht="12.75">
      <c r="B32" s="16">
        <v>20</v>
      </c>
      <c r="C32" s="17">
        <v>41.2</v>
      </c>
      <c r="D32" s="17">
        <v>17</v>
      </c>
      <c r="E32" s="18">
        <v>20</v>
      </c>
      <c r="F32" s="11">
        <v>91.685</v>
      </c>
      <c r="G32" s="11">
        <v>4.678</v>
      </c>
      <c r="H32" s="11">
        <v>1.176</v>
      </c>
      <c r="I32" s="11">
        <v>0.127</v>
      </c>
      <c r="J32" s="11">
        <v>0.192</v>
      </c>
      <c r="K32" s="11">
        <v>0.003</v>
      </c>
      <c r="L32" s="11">
        <v>0.044</v>
      </c>
      <c r="M32" s="11">
        <v>0.035</v>
      </c>
      <c r="N32" s="11">
        <v>0.02</v>
      </c>
      <c r="O32" s="11">
        <v>0.008</v>
      </c>
      <c r="P32" s="11">
        <v>1.665</v>
      </c>
      <c r="Q32" s="11">
        <v>1.661</v>
      </c>
      <c r="R32" s="11">
        <v>0.367</v>
      </c>
      <c r="S32" s="11">
        <v>0.368</v>
      </c>
      <c r="T32" s="12"/>
      <c r="U32" s="13">
        <v>8351</v>
      </c>
      <c r="V32" s="13">
        <v>11875</v>
      </c>
      <c r="W32" s="13"/>
      <c r="X32" s="11">
        <v>0.731</v>
      </c>
      <c r="Y32" s="11"/>
      <c r="Z32" s="14"/>
      <c r="AA32" s="13"/>
      <c r="AB32" s="15"/>
      <c r="AC32" s="19"/>
      <c r="AD32" s="20">
        <f t="shared" si="0"/>
        <v>99.99999999999999</v>
      </c>
      <c r="AE32" s="6" t="str">
        <f t="shared" si="1"/>
        <v>ОК</v>
      </c>
      <c r="AF32"/>
    </row>
    <row r="33" spans="2:32" ht="12.75">
      <c r="B33" s="16">
        <v>21</v>
      </c>
      <c r="C33" s="17">
        <v>41</v>
      </c>
      <c r="D33" s="17">
        <v>18</v>
      </c>
      <c r="E33" s="18">
        <v>21</v>
      </c>
      <c r="F33" s="11">
        <v>91.749</v>
      </c>
      <c r="G33" s="11">
        <v>4.779</v>
      </c>
      <c r="H33" s="11">
        <v>1.192</v>
      </c>
      <c r="I33" s="11">
        <v>0.125</v>
      </c>
      <c r="J33" s="11">
        <v>0.192</v>
      </c>
      <c r="K33" s="11">
        <v>0.003</v>
      </c>
      <c r="L33" s="11">
        <v>0.044</v>
      </c>
      <c r="M33" s="11">
        <v>0.035</v>
      </c>
      <c r="N33" s="11">
        <v>0.02</v>
      </c>
      <c r="O33" s="11">
        <v>0.007</v>
      </c>
      <c r="P33" s="11">
        <v>1.513</v>
      </c>
      <c r="Q33" s="11">
        <v>1.51</v>
      </c>
      <c r="R33" s="11">
        <v>0.341</v>
      </c>
      <c r="S33" s="11">
        <v>0.342</v>
      </c>
      <c r="T33" s="12"/>
      <c r="U33" s="13">
        <v>8373</v>
      </c>
      <c r="V33" s="13">
        <v>11909</v>
      </c>
      <c r="W33" s="13"/>
      <c r="X33" s="11">
        <v>0.731</v>
      </c>
      <c r="Y33" s="11"/>
      <c r="Z33" s="37"/>
      <c r="AA33" s="42">
        <v>0</v>
      </c>
      <c r="AB33" s="42">
        <v>0</v>
      </c>
      <c r="AC33" s="19"/>
      <c r="AD33" s="20">
        <f t="shared" si="0"/>
        <v>99.99999999999997</v>
      </c>
      <c r="AE33" s="6" t="str">
        <f t="shared" si="1"/>
        <v>ОК</v>
      </c>
      <c r="AF33"/>
    </row>
    <row r="34" spans="2:32" ht="12.75">
      <c r="B34" s="16">
        <v>22</v>
      </c>
      <c r="C34" s="17">
        <v>41.6</v>
      </c>
      <c r="D34" s="17">
        <v>18</v>
      </c>
      <c r="E34" s="18">
        <v>22</v>
      </c>
      <c r="F34" s="11">
        <v>92.059</v>
      </c>
      <c r="G34" s="11">
        <v>4.624</v>
      </c>
      <c r="H34" s="11">
        <v>1.162</v>
      </c>
      <c r="I34" s="11">
        <v>0.129</v>
      </c>
      <c r="J34" s="11">
        <v>0.196</v>
      </c>
      <c r="K34" s="11">
        <v>0.003</v>
      </c>
      <c r="L34" s="11">
        <v>0.045</v>
      </c>
      <c r="M34" s="11">
        <v>0.037</v>
      </c>
      <c r="N34" s="11">
        <v>0.021</v>
      </c>
      <c r="O34" s="11">
        <v>0.006</v>
      </c>
      <c r="P34" s="11">
        <v>1.361</v>
      </c>
      <c r="Q34" s="11">
        <v>1.358</v>
      </c>
      <c r="R34" s="11">
        <v>0.357</v>
      </c>
      <c r="S34" s="11">
        <v>0.358</v>
      </c>
      <c r="T34" s="12"/>
      <c r="U34" s="13">
        <v>8373</v>
      </c>
      <c r="V34" s="13">
        <v>11923</v>
      </c>
      <c r="W34" s="13"/>
      <c r="X34" s="11">
        <v>0.729</v>
      </c>
      <c r="Y34" s="11"/>
      <c r="Z34" s="14"/>
      <c r="AA34" s="13"/>
      <c r="AB34" s="15"/>
      <c r="AC34" s="19"/>
      <c r="AD34" s="20">
        <f t="shared" si="0"/>
        <v>100.00000000000001</v>
      </c>
      <c r="AE34" s="6" t="str">
        <f t="shared" si="1"/>
        <v>ОК</v>
      </c>
      <c r="AF34"/>
    </row>
    <row r="35" spans="2:32" ht="12.75">
      <c r="B35" s="16">
        <v>23</v>
      </c>
      <c r="C35" s="17">
        <v>41.8</v>
      </c>
      <c r="D35" s="17">
        <v>18</v>
      </c>
      <c r="E35" s="18">
        <v>23</v>
      </c>
      <c r="F35" s="11">
        <v>91.978</v>
      </c>
      <c r="G35" s="11">
        <v>4.72</v>
      </c>
      <c r="H35" s="11">
        <v>1.159</v>
      </c>
      <c r="I35" s="11">
        <v>0.129</v>
      </c>
      <c r="J35" s="11">
        <v>0.194</v>
      </c>
      <c r="K35" s="11">
        <v>0.003</v>
      </c>
      <c r="L35" s="11">
        <v>0.045</v>
      </c>
      <c r="M35" s="11">
        <v>0.036</v>
      </c>
      <c r="N35" s="11">
        <v>0.022</v>
      </c>
      <c r="O35" s="11">
        <v>0.007</v>
      </c>
      <c r="P35" s="11">
        <v>1.339</v>
      </c>
      <c r="Q35" s="11">
        <v>1.336</v>
      </c>
      <c r="R35" s="11">
        <v>0.368</v>
      </c>
      <c r="S35" s="11">
        <v>0.369</v>
      </c>
      <c r="T35" s="12">
        <v>-0.7</v>
      </c>
      <c r="U35" s="13">
        <v>8379</v>
      </c>
      <c r="V35" s="13">
        <v>11927</v>
      </c>
      <c r="W35" s="11"/>
      <c r="X35" s="11">
        <v>0.729</v>
      </c>
      <c r="Y35" s="11"/>
      <c r="Z35" s="37"/>
      <c r="AA35" s="42"/>
      <c r="AB35" s="42"/>
      <c r="AC35" s="19"/>
      <c r="AD35" s="20">
        <f t="shared" si="0"/>
        <v>100.00000000000001</v>
      </c>
      <c r="AE35" s="6" t="str">
        <f t="shared" si="1"/>
        <v>ОК</v>
      </c>
      <c r="AF35"/>
    </row>
    <row r="36" spans="2:32" ht="12.75">
      <c r="B36" s="16">
        <v>24</v>
      </c>
      <c r="C36" s="17">
        <v>42.7</v>
      </c>
      <c r="D36" s="17">
        <v>18</v>
      </c>
      <c r="E36" s="18">
        <v>24</v>
      </c>
      <c r="F36" s="11">
        <v>91.833</v>
      </c>
      <c r="G36" s="11">
        <v>4.795</v>
      </c>
      <c r="H36" s="11">
        <v>1.168</v>
      </c>
      <c r="I36" s="11">
        <v>0.126</v>
      </c>
      <c r="J36" s="11">
        <v>0.188</v>
      </c>
      <c r="K36" s="11">
        <v>0.004</v>
      </c>
      <c r="L36" s="11">
        <v>0.044</v>
      </c>
      <c r="M36" s="11">
        <v>0.035</v>
      </c>
      <c r="N36" s="11">
        <v>0.022</v>
      </c>
      <c r="O36" s="11">
        <v>0.007</v>
      </c>
      <c r="P36" s="11">
        <v>1.421</v>
      </c>
      <c r="Q36" s="11">
        <v>1.418</v>
      </c>
      <c r="R36" s="11">
        <v>0.357</v>
      </c>
      <c r="S36" s="11">
        <v>0.358</v>
      </c>
      <c r="T36" s="12"/>
      <c r="U36" s="13">
        <v>8377</v>
      </c>
      <c r="V36" s="13">
        <v>11919</v>
      </c>
      <c r="W36" s="11"/>
      <c r="X36" s="11">
        <v>0.73</v>
      </c>
      <c r="Y36" s="11"/>
      <c r="Z36" s="14"/>
      <c r="AA36" s="13"/>
      <c r="AB36" s="15"/>
      <c r="AC36" s="19"/>
      <c r="AD36" s="20">
        <f t="shared" si="0"/>
        <v>100.00000000000003</v>
      </c>
      <c r="AE36" s="6" t="str">
        <f t="shared" si="1"/>
        <v>ОК</v>
      </c>
      <c r="AF36"/>
    </row>
    <row r="37" spans="2:32" ht="12.75">
      <c r="B37" s="16">
        <v>25</v>
      </c>
      <c r="C37" s="17"/>
      <c r="D37" s="17"/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1"/>
      <c r="X37" s="11"/>
      <c r="Y37" s="11"/>
      <c r="Z37" s="14"/>
      <c r="AA37" s="13"/>
      <c r="AB37" s="15"/>
      <c r="AC37" s="19"/>
      <c r="AD37" s="20">
        <f t="shared" si="0"/>
        <v>0</v>
      </c>
      <c r="AE37" s="6" t="str">
        <f t="shared" si="1"/>
        <v> 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1"/>
      <c r="Z38" s="14"/>
      <c r="AA38" s="13"/>
      <c r="AB38" s="41"/>
      <c r="AC38" s="19"/>
      <c r="AD38" s="20">
        <f t="shared" si="0"/>
        <v>0</v>
      </c>
      <c r="AE38" s="6" t="str">
        <f t="shared" si="1"/>
        <v> </v>
      </c>
      <c r="AF38"/>
    </row>
    <row r="39" spans="2:32" ht="12.75">
      <c r="B39" s="16">
        <v>27</v>
      </c>
      <c r="C39" s="17">
        <v>43.3</v>
      </c>
      <c r="D39" s="17">
        <v>18</v>
      </c>
      <c r="E39" s="18">
        <v>27</v>
      </c>
      <c r="F39" s="11">
        <v>92.067</v>
      </c>
      <c r="G39" s="11">
        <v>4.437</v>
      </c>
      <c r="H39" s="11">
        <v>1.037</v>
      </c>
      <c r="I39" s="11">
        <v>0.104</v>
      </c>
      <c r="J39" s="11">
        <v>0.143</v>
      </c>
      <c r="K39" s="11">
        <v>0.002</v>
      </c>
      <c r="L39" s="11">
        <v>0.034</v>
      </c>
      <c r="M39" s="11">
        <v>0.027</v>
      </c>
      <c r="N39" s="11">
        <v>0.011</v>
      </c>
      <c r="O39" s="11">
        <v>0.008</v>
      </c>
      <c r="P39" s="11">
        <v>1.797</v>
      </c>
      <c r="Q39" s="11">
        <v>1.793</v>
      </c>
      <c r="R39" s="11">
        <v>0.333</v>
      </c>
      <c r="S39" s="11">
        <v>0.334</v>
      </c>
      <c r="T39" s="12"/>
      <c r="U39" s="13">
        <v>8288</v>
      </c>
      <c r="V39" s="13">
        <v>11829</v>
      </c>
      <c r="W39" s="13"/>
      <c r="X39" s="11">
        <v>0.726</v>
      </c>
      <c r="Y39" s="11"/>
      <c r="Z39" s="14"/>
      <c r="AA39" s="14"/>
      <c r="AB39" s="15"/>
      <c r="AC39" s="19"/>
      <c r="AD39" s="20">
        <f t="shared" si="0"/>
        <v>99.99999999999999</v>
      </c>
      <c r="AE39" s="6" t="str">
        <f t="shared" si="1"/>
        <v>ОК</v>
      </c>
      <c r="AF39"/>
    </row>
    <row r="40" spans="2:32" ht="12.75">
      <c r="B40" s="16">
        <v>28</v>
      </c>
      <c r="C40" s="17">
        <v>43.1</v>
      </c>
      <c r="D40" s="17">
        <v>18</v>
      </c>
      <c r="E40" s="18">
        <v>28</v>
      </c>
      <c r="F40" s="11">
        <v>92.261</v>
      </c>
      <c r="G40" s="11">
        <v>4.201</v>
      </c>
      <c r="H40" s="11">
        <v>0.962</v>
      </c>
      <c r="I40" s="11">
        <v>0.095</v>
      </c>
      <c r="J40" s="11">
        <v>0.133</v>
      </c>
      <c r="K40" s="11">
        <v>0.003</v>
      </c>
      <c r="L40" s="11">
        <v>0.032</v>
      </c>
      <c r="M40" s="11">
        <v>0.025</v>
      </c>
      <c r="N40" s="11">
        <v>0.013</v>
      </c>
      <c r="O40" s="11">
        <v>0.014</v>
      </c>
      <c r="P40" s="11">
        <v>1.922</v>
      </c>
      <c r="Q40" s="11">
        <v>1.918</v>
      </c>
      <c r="R40" s="11">
        <v>0.339</v>
      </c>
      <c r="S40" s="11">
        <v>0.34</v>
      </c>
      <c r="T40" s="12"/>
      <c r="U40" s="13">
        <v>8249</v>
      </c>
      <c r="V40" s="13">
        <v>11790</v>
      </c>
      <c r="W40" s="13"/>
      <c r="X40" s="11">
        <v>0.724</v>
      </c>
      <c r="Y40" s="11"/>
      <c r="Z40" s="14"/>
      <c r="AA40" s="14"/>
      <c r="AB40" s="15"/>
      <c r="AC40" s="19"/>
      <c r="AD40" s="20">
        <f t="shared" si="0"/>
        <v>99.99999999999999</v>
      </c>
      <c r="AE40" s="6" t="str">
        <f t="shared" si="1"/>
        <v>ОК</v>
      </c>
      <c r="AF40"/>
    </row>
    <row r="41" spans="2:32" ht="12.75">
      <c r="B41" s="16">
        <v>29</v>
      </c>
      <c r="C41" s="17">
        <v>42.8</v>
      </c>
      <c r="D41" s="17">
        <v>18</v>
      </c>
      <c r="E41" s="18">
        <v>29</v>
      </c>
      <c r="F41" s="11">
        <v>89.534</v>
      </c>
      <c r="G41" s="11">
        <v>5.059</v>
      </c>
      <c r="H41" s="11">
        <v>1.099</v>
      </c>
      <c r="I41" s="11">
        <v>0.089</v>
      </c>
      <c r="J41" s="11">
        <v>0.124</v>
      </c>
      <c r="K41" s="11">
        <v>0.001</v>
      </c>
      <c r="L41" s="11">
        <v>0.03</v>
      </c>
      <c r="M41" s="11">
        <v>0.024</v>
      </c>
      <c r="N41" s="11">
        <v>0.015</v>
      </c>
      <c r="O41" s="11">
        <v>0.013</v>
      </c>
      <c r="P41" s="11">
        <v>3.647</v>
      </c>
      <c r="Q41" s="11">
        <v>3.639</v>
      </c>
      <c r="R41" s="11">
        <v>0.365</v>
      </c>
      <c r="S41" s="11">
        <v>0.366</v>
      </c>
      <c r="T41" s="12">
        <v>6</v>
      </c>
      <c r="U41" s="13">
        <v>8178</v>
      </c>
      <c r="V41" s="13">
        <v>11563</v>
      </c>
      <c r="W41" s="13"/>
      <c r="X41" s="11">
        <v>0.739</v>
      </c>
      <c r="Y41" s="11"/>
      <c r="Z41" s="14"/>
      <c r="AA41" s="14"/>
      <c r="AB41" s="41"/>
      <c r="AC41" s="19"/>
      <c r="AD41" s="20">
        <f t="shared" si="0"/>
        <v>100.00000000000001</v>
      </c>
      <c r="AE41" s="6" t="str">
        <f t="shared" si="1"/>
        <v>ОК</v>
      </c>
      <c r="AF41"/>
    </row>
    <row r="42" spans="2:32" ht="12.75">
      <c r="B42" s="16">
        <v>30</v>
      </c>
      <c r="C42" s="17">
        <v>43.1</v>
      </c>
      <c r="D42" s="17">
        <v>18</v>
      </c>
      <c r="E42" s="18">
        <v>30</v>
      </c>
      <c r="F42" s="11">
        <v>91.008</v>
      </c>
      <c r="G42" s="11">
        <v>4.801</v>
      </c>
      <c r="H42" s="11">
        <v>1.12</v>
      </c>
      <c r="I42" s="11">
        <v>0.101</v>
      </c>
      <c r="J42" s="11">
        <v>0.152</v>
      </c>
      <c r="K42" s="11">
        <v>0.002</v>
      </c>
      <c r="L42" s="11">
        <v>0.037</v>
      </c>
      <c r="M42" s="11">
        <v>0.029</v>
      </c>
      <c r="N42" s="11">
        <v>0.017</v>
      </c>
      <c r="O42" s="11">
        <v>0.008</v>
      </c>
      <c r="P42" s="11">
        <v>2.38</v>
      </c>
      <c r="Q42" s="11">
        <v>2.375</v>
      </c>
      <c r="R42" s="11">
        <v>0.345</v>
      </c>
      <c r="S42" s="11">
        <v>0.346</v>
      </c>
      <c r="T42" s="12"/>
      <c r="U42" s="13">
        <v>8279</v>
      </c>
      <c r="V42" s="13">
        <v>11760</v>
      </c>
      <c r="W42" s="13"/>
      <c r="X42" s="11">
        <v>0.733</v>
      </c>
      <c r="Y42" s="11"/>
      <c r="Z42" s="14"/>
      <c r="AA42" s="14"/>
      <c r="AB42" s="15"/>
      <c r="AC42" s="19"/>
      <c r="AD42" s="20">
        <f t="shared" si="0"/>
        <v>99.99999999999999</v>
      </c>
      <c r="AE42" s="6" t="str">
        <f t="shared" si="1"/>
        <v>ОК</v>
      </c>
      <c r="AF42"/>
    </row>
    <row r="43" spans="2:32" ht="12.75">
      <c r="B43" s="16">
        <v>31</v>
      </c>
      <c r="C43" s="17">
        <v>43</v>
      </c>
      <c r="D43" s="17">
        <v>18</v>
      </c>
      <c r="E43" s="18">
        <v>31</v>
      </c>
      <c r="F43" s="11">
        <v>91.241</v>
      </c>
      <c r="G43" s="11">
        <v>4.785</v>
      </c>
      <c r="H43" s="11">
        <v>1.159</v>
      </c>
      <c r="I43" s="11">
        <v>0.107</v>
      </c>
      <c r="J43" s="11">
        <v>0.164</v>
      </c>
      <c r="K43" s="11">
        <v>0.002</v>
      </c>
      <c r="L43" s="11">
        <v>0.041</v>
      </c>
      <c r="M43" s="11">
        <v>0.033</v>
      </c>
      <c r="N43" s="11">
        <v>0.015</v>
      </c>
      <c r="O43" s="11">
        <v>0.008</v>
      </c>
      <c r="P43" s="11">
        <v>2.102</v>
      </c>
      <c r="Q43" s="11">
        <v>2.097</v>
      </c>
      <c r="R43" s="11">
        <v>0.343</v>
      </c>
      <c r="S43" s="11">
        <v>0.344</v>
      </c>
      <c r="T43" s="12"/>
      <c r="U43" s="13">
        <v>8310</v>
      </c>
      <c r="V43" s="13">
        <v>11809</v>
      </c>
      <c r="W43" s="13"/>
      <c r="X43" s="11">
        <v>0.732</v>
      </c>
      <c r="Y43" s="11"/>
      <c r="Z43" s="14"/>
      <c r="AA43" s="14"/>
      <c r="AB43" s="15"/>
      <c r="AC43" s="19"/>
      <c r="AD43" s="20">
        <f t="shared" si="0"/>
        <v>100</v>
      </c>
      <c r="AE43" s="6" t="str">
        <f t="shared" si="1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2098.175</v>
      </c>
      <c r="G45" s="11">
        <f t="shared" si="2"/>
        <v>112.29799999999996</v>
      </c>
      <c r="H45" s="41">
        <f t="shared" si="2"/>
        <v>26.780999999999995</v>
      </c>
      <c r="I45" s="11">
        <f t="shared" si="2"/>
        <v>2.6310000000000007</v>
      </c>
      <c r="J45" s="11">
        <f t="shared" si="2"/>
        <v>3.8270000000000004</v>
      </c>
      <c r="K45" s="11">
        <f t="shared" si="2"/>
        <v>0.05200000000000002</v>
      </c>
      <c r="L45" s="11">
        <f t="shared" si="2"/>
        <v>0.8600000000000002</v>
      </c>
      <c r="M45" s="11">
        <f t="shared" si="2"/>
        <v>0.6800000000000003</v>
      </c>
      <c r="N45" s="11">
        <f t="shared" si="2"/>
        <v>0.36500000000000005</v>
      </c>
      <c r="O45" s="11">
        <f t="shared" si="2"/>
        <v>0.22900000000000006</v>
      </c>
      <c r="P45" s="41">
        <f t="shared" si="2"/>
        <v>45.096999999999994</v>
      </c>
      <c r="Q45" s="41">
        <f t="shared" si="2"/>
        <v>44.998000000000005</v>
      </c>
      <c r="R45" s="11">
        <f t="shared" si="2"/>
        <v>9.005000000000003</v>
      </c>
      <c r="S45" s="11">
        <f t="shared" si="2"/>
        <v>9.027999999999997</v>
      </c>
      <c r="T45" s="41"/>
      <c r="U45" s="41">
        <f>SUM(U13:U44)</f>
        <v>191463</v>
      </c>
      <c r="V45" s="13">
        <f>SUM(V13:V44)</f>
        <v>271961</v>
      </c>
      <c r="W45" s="13"/>
      <c r="X45" s="11"/>
      <c r="Y45" s="13"/>
      <c r="Z45" s="14"/>
      <c r="AA45" s="14"/>
      <c r="AB45" s="15"/>
      <c r="AC45" s="23"/>
      <c r="AD45" s="20">
        <f t="shared" si="0"/>
        <v>2300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46</v>
      </c>
      <c r="U49" s="26"/>
      <c r="V49" s="25"/>
      <c r="W49" s="26"/>
      <c r="X49" s="26"/>
      <c r="Y49" s="25"/>
      <c r="Z49" s="26"/>
      <c r="AA49" s="26"/>
      <c r="AB49" s="27">
        <v>42216</v>
      </c>
      <c r="AC49" s="32"/>
      <c r="AD49" s="9"/>
      <c r="AE49" s="32"/>
      <c r="AF49" s="7"/>
    </row>
    <row r="50" spans="2:28" ht="12.75">
      <c r="B50" s="22"/>
      <c r="C50" s="1" t="s">
        <v>41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47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43</v>
      </c>
      <c r="V51" s="29"/>
      <c r="W51" s="26"/>
      <c r="X51" s="26"/>
      <c r="Y51" s="26"/>
      <c r="Z51" s="26"/>
      <c r="AA51" s="26"/>
      <c r="AB51" s="27">
        <v>42216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48</v>
      </c>
      <c r="Z52" s="2" t="s">
        <v>15</v>
      </c>
      <c r="AB52" s="24" t="s">
        <v>42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2" max="2" width="27.25390625" style="0" customWidth="1"/>
    <col min="3" max="3" width="13.375" style="0" customWidth="1"/>
    <col min="4" max="4" width="12.00390625" style="0" customWidth="1"/>
    <col min="5" max="5" width="13.125" style="0" customWidth="1"/>
    <col min="6" max="6" width="11.75390625" style="0" customWidth="1"/>
    <col min="7" max="7" width="11.375" style="0" customWidth="1"/>
    <col min="8" max="8" width="11.125" style="0" customWidth="1"/>
    <col min="9" max="9" width="11.00390625" style="0" customWidth="1"/>
  </cols>
  <sheetData>
    <row r="1" ht="18">
      <c r="D1" s="44" t="s">
        <v>53</v>
      </c>
    </row>
    <row r="2" ht="22.5">
      <c r="A2" s="45" t="s">
        <v>54</v>
      </c>
    </row>
    <row r="3" ht="22.5">
      <c r="A3" s="45"/>
    </row>
    <row r="4" spans="2:3" ht="15">
      <c r="B4" s="46" t="s">
        <v>55</v>
      </c>
      <c r="C4" s="47"/>
    </row>
    <row r="5" spans="2:3" ht="15">
      <c r="B5" s="46" t="s">
        <v>56</v>
      </c>
      <c r="C5" s="48"/>
    </row>
    <row r="6" ht="12.75">
      <c r="B6" s="46"/>
    </row>
    <row r="7" spans="1:3" ht="15">
      <c r="A7" t="s">
        <v>57</v>
      </c>
      <c r="B7" s="46" t="s">
        <v>58</v>
      </c>
      <c r="C7" s="49"/>
    </row>
    <row r="8" spans="1:3" ht="15">
      <c r="A8" t="s">
        <v>59</v>
      </c>
      <c r="B8" s="46" t="s">
        <v>60</v>
      </c>
      <c r="C8" s="49"/>
    </row>
    <row r="9" spans="1:3" ht="15">
      <c r="A9" t="s">
        <v>61</v>
      </c>
      <c r="B9" s="46" t="s">
        <v>62</v>
      </c>
      <c r="C9" s="49"/>
    </row>
    <row r="10" spans="1:3" ht="69.75" customHeight="1">
      <c r="A10" t="s">
        <v>63</v>
      </c>
      <c r="B10" s="50" t="s">
        <v>64</v>
      </c>
      <c r="C10" s="49"/>
    </row>
    <row r="11" spans="1:3" ht="26.25">
      <c r="A11" t="s">
        <v>65</v>
      </c>
      <c r="B11" s="50" t="s">
        <v>66</v>
      </c>
      <c r="C11" s="49"/>
    </row>
    <row r="12" ht="12.75">
      <c r="B12" s="46"/>
    </row>
    <row r="13" ht="12.75">
      <c r="B13" s="46"/>
    </row>
    <row r="14" ht="2.25" customHeight="1" thickBot="1"/>
    <row r="15" spans="1:3" ht="15.75" thickBot="1">
      <c r="A15" t="s">
        <v>67</v>
      </c>
      <c r="B15" t="s">
        <v>68</v>
      </c>
      <c r="C15" s="51">
        <v>2</v>
      </c>
    </row>
    <row r="16" spans="2:7" ht="12.75">
      <c r="B16" s="46" t="s">
        <v>69</v>
      </c>
      <c r="C16" s="52">
        <v>1</v>
      </c>
      <c r="D16" t="s">
        <v>70</v>
      </c>
      <c r="G16" s="52"/>
    </row>
    <row r="17" spans="2:7" ht="12.75">
      <c r="B17" s="46" t="s">
        <v>71</v>
      </c>
      <c r="C17" s="52">
        <v>2</v>
      </c>
      <c r="D17" t="s">
        <v>72</v>
      </c>
      <c r="G17" s="52"/>
    </row>
    <row r="20" spans="1:4" ht="15">
      <c r="A20" t="s">
        <v>73</v>
      </c>
      <c r="B20" t="s">
        <v>74</v>
      </c>
      <c r="C20" s="48">
        <v>0</v>
      </c>
      <c r="D20" t="s">
        <v>75</v>
      </c>
    </row>
    <row r="22" spans="1:14" ht="12.75">
      <c r="A22" t="s">
        <v>76</v>
      </c>
      <c r="B22" t="s">
        <v>77</v>
      </c>
      <c r="J22" s="53"/>
      <c r="K22" s="53"/>
      <c r="L22" s="53"/>
      <c r="M22" s="53"/>
      <c r="N22" s="53"/>
    </row>
    <row r="23" spans="9:15" ht="12.75">
      <c r="I23" s="53"/>
      <c r="J23" s="53"/>
      <c r="K23" s="53"/>
      <c r="L23" s="53"/>
      <c r="M23" s="53"/>
      <c r="N23" s="54"/>
      <c r="O23" s="35"/>
    </row>
    <row r="24" spans="1:15" ht="165">
      <c r="A24" s="55"/>
      <c r="B24" s="55" t="s">
        <v>78</v>
      </c>
      <c r="C24" s="55" t="s">
        <v>79</v>
      </c>
      <c r="D24" s="55" t="s">
        <v>80</v>
      </c>
      <c r="E24" s="55" t="s">
        <v>81</v>
      </c>
      <c r="F24" s="55" t="s">
        <v>82</v>
      </c>
      <c r="G24" s="55" t="s">
        <v>83</v>
      </c>
      <c r="H24" s="55" t="s">
        <v>84</v>
      </c>
      <c r="I24" s="56" t="s">
        <v>85</v>
      </c>
      <c r="J24" s="56" t="s">
        <v>86</v>
      </c>
      <c r="K24" s="56" t="s">
        <v>87</v>
      </c>
      <c r="L24" s="56" t="s">
        <v>88</v>
      </c>
      <c r="M24" s="56" t="s">
        <v>89</v>
      </c>
      <c r="N24" s="57"/>
      <c r="O24" s="58"/>
    </row>
    <row r="25" spans="1:15" ht="15">
      <c r="A25" s="59"/>
      <c r="B25" s="60" t="s">
        <v>90</v>
      </c>
      <c r="C25" s="60" t="s">
        <v>91</v>
      </c>
      <c r="D25" s="60">
        <v>0</v>
      </c>
      <c r="E25" s="60">
        <v>0.9993</v>
      </c>
      <c r="F25" s="60">
        <v>0.0265</v>
      </c>
      <c r="G25" s="61">
        <v>0</v>
      </c>
      <c r="H25" s="62">
        <f aca="true" t="shared" si="0" ref="H25:H45">(G25/E25)/SUMPRODUCT($G$25:$G$45,($E$25:$E$45)^(-1))</f>
        <v>0</v>
      </c>
      <c r="I25" s="63">
        <f>15.9994*2</f>
        <v>31.9988</v>
      </c>
      <c r="J25" s="63">
        <v>0</v>
      </c>
      <c r="K25" s="63">
        <v>12.0107</v>
      </c>
      <c r="L25" s="63">
        <f>J25*(H25)*K25</f>
        <v>0</v>
      </c>
      <c r="M25" s="63">
        <f>(H25)*I25</f>
        <v>0</v>
      </c>
      <c r="N25" s="54"/>
      <c r="O25" s="35"/>
    </row>
    <row r="26" spans="1:15" ht="15">
      <c r="A26" s="60"/>
      <c r="B26" s="60" t="s">
        <v>92</v>
      </c>
      <c r="C26" s="60" t="s">
        <v>93</v>
      </c>
      <c r="D26" s="60">
        <v>0</v>
      </c>
      <c r="E26" s="60">
        <v>0.9997</v>
      </c>
      <c r="F26" s="60">
        <v>0.0173</v>
      </c>
      <c r="G26" s="61">
        <v>0</v>
      </c>
      <c r="H26" s="62">
        <f t="shared" si="0"/>
        <v>0</v>
      </c>
      <c r="I26" s="63">
        <v>28.0134</v>
      </c>
      <c r="J26" s="63">
        <v>0</v>
      </c>
      <c r="K26" s="63">
        <v>12.0107</v>
      </c>
      <c r="L26" s="63">
        <f aca="true" t="shared" si="1" ref="L26:L45">J26*(H26)*K26</f>
        <v>0</v>
      </c>
      <c r="M26" s="63">
        <f aca="true" t="shared" si="2" ref="M26:M45">(H26)*I26</f>
        <v>0</v>
      </c>
      <c r="N26" s="54"/>
      <c r="O26" s="35"/>
    </row>
    <row r="27" spans="1:15" ht="15">
      <c r="A27" s="60"/>
      <c r="B27" s="60" t="s">
        <v>94</v>
      </c>
      <c r="C27" s="60" t="s">
        <v>95</v>
      </c>
      <c r="D27" s="60">
        <v>0</v>
      </c>
      <c r="E27" s="60">
        <v>0.9947</v>
      </c>
      <c r="F27" s="60">
        <v>0.0728</v>
      </c>
      <c r="G27" s="61">
        <v>0</v>
      </c>
      <c r="H27" s="62">
        <f t="shared" si="0"/>
        <v>0</v>
      </c>
      <c r="I27" s="63">
        <v>44.0095</v>
      </c>
      <c r="J27" s="63">
        <v>1</v>
      </c>
      <c r="K27" s="63">
        <v>12.0107</v>
      </c>
      <c r="L27" s="63">
        <f t="shared" si="1"/>
        <v>0</v>
      </c>
      <c r="M27" s="63">
        <f t="shared" si="2"/>
        <v>0</v>
      </c>
      <c r="N27" s="54"/>
      <c r="O27" s="35"/>
    </row>
    <row r="28" spans="1:14" ht="15">
      <c r="A28" s="60"/>
      <c r="B28" s="60" t="s">
        <v>96</v>
      </c>
      <c r="C28" s="60" t="s">
        <v>97</v>
      </c>
      <c r="D28" s="60">
        <v>517.97</v>
      </c>
      <c r="E28" s="60">
        <v>0.99</v>
      </c>
      <c r="F28" s="60">
        <v>0.1</v>
      </c>
      <c r="G28" s="61">
        <v>0</v>
      </c>
      <c r="H28" s="62">
        <f t="shared" si="0"/>
        <v>0</v>
      </c>
      <c r="I28" s="63">
        <v>34.0809</v>
      </c>
      <c r="J28" s="63">
        <v>0</v>
      </c>
      <c r="K28" s="63">
        <v>12.0107</v>
      </c>
      <c r="L28" s="63">
        <f t="shared" si="1"/>
        <v>0</v>
      </c>
      <c r="M28" s="63">
        <f t="shared" si="2"/>
        <v>0</v>
      </c>
      <c r="N28" s="53"/>
    </row>
    <row r="29" spans="1:14" ht="15">
      <c r="A29" s="60"/>
      <c r="B29" s="60" t="s">
        <v>98</v>
      </c>
      <c r="C29" s="60" t="s">
        <v>99</v>
      </c>
      <c r="D29" s="60">
        <v>241.76</v>
      </c>
      <c r="E29" s="60">
        <v>1.0006</v>
      </c>
      <c r="F29" s="60">
        <v>-0.0051</v>
      </c>
      <c r="G29" s="61">
        <v>0</v>
      </c>
      <c r="H29" s="62">
        <f t="shared" si="0"/>
        <v>0</v>
      </c>
      <c r="I29" s="63">
        <f>1.0079*2</f>
        <v>2.0158</v>
      </c>
      <c r="J29" s="63">
        <v>0</v>
      </c>
      <c r="K29" s="63">
        <v>12.0107</v>
      </c>
      <c r="L29" s="63">
        <f t="shared" si="1"/>
        <v>0</v>
      </c>
      <c r="M29" s="63">
        <f t="shared" si="2"/>
        <v>0</v>
      </c>
      <c r="N29" s="53"/>
    </row>
    <row r="30" spans="1:14" ht="15">
      <c r="A30" s="60"/>
      <c r="B30" s="60" t="s">
        <v>100</v>
      </c>
      <c r="C30" s="60" t="s">
        <v>101</v>
      </c>
      <c r="D30" s="60">
        <v>0</v>
      </c>
      <c r="E30" s="60">
        <v>1.0005</v>
      </c>
      <c r="F30" s="60">
        <v>0</v>
      </c>
      <c r="G30" s="61">
        <v>0</v>
      </c>
      <c r="H30" s="62">
        <f t="shared" si="0"/>
        <v>0</v>
      </c>
      <c r="I30" s="63">
        <v>4.0026</v>
      </c>
      <c r="J30" s="63">
        <v>0</v>
      </c>
      <c r="K30" s="63">
        <v>12.0107</v>
      </c>
      <c r="L30" s="63">
        <f t="shared" si="1"/>
        <v>0</v>
      </c>
      <c r="M30" s="63">
        <f t="shared" si="2"/>
        <v>0</v>
      </c>
      <c r="N30" s="53"/>
    </row>
    <row r="31" spans="1:14" ht="15">
      <c r="A31" s="60"/>
      <c r="B31" s="60" t="s">
        <v>102</v>
      </c>
      <c r="C31" s="60" t="s">
        <v>103</v>
      </c>
      <c r="D31" s="60">
        <v>0</v>
      </c>
      <c r="E31" s="60">
        <v>0.9993</v>
      </c>
      <c r="F31" s="60">
        <v>0.0265</v>
      </c>
      <c r="G31" s="61">
        <v>0</v>
      </c>
      <c r="H31" s="62">
        <f t="shared" si="0"/>
        <v>0</v>
      </c>
      <c r="I31" s="63">
        <v>39.948</v>
      </c>
      <c r="J31" s="63">
        <v>0</v>
      </c>
      <c r="K31" s="63">
        <v>12.0107</v>
      </c>
      <c r="L31" s="63">
        <f t="shared" si="1"/>
        <v>0</v>
      </c>
      <c r="M31" s="63">
        <f t="shared" si="2"/>
        <v>0</v>
      </c>
      <c r="N31" s="53"/>
    </row>
    <row r="32" spans="1:14" ht="15">
      <c r="A32" s="60"/>
      <c r="B32" s="60" t="s">
        <v>104</v>
      </c>
      <c r="C32" s="60" t="s">
        <v>105</v>
      </c>
      <c r="D32" s="60">
        <v>282.95</v>
      </c>
      <c r="E32" s="60">
        <v>0.9996</v>
      </c>
      <c r="F32" s="60">
        <v>0.02</v>
      </c>
      <c r="G32" s="61">
        <v>0</v>
      </c>
      <c r="H32" s="62">
        <f t="shared" si="0"/>
        <v>0</v>
      </c>
      <c r="I32" s="63">
        <v>28.0101</v>
      </c>
      <c r="J32" s="63">
        <v>1</v>
      </c>
      <c r="K32" s="63">
        <v>12.0107</v>
      </c>
      <c r="L32" s="63">
        <f t="shared" si="1"/>
        <v>0</v>
      </c>
      <c r="M32" s="63">
        <f t="shared" si="2"/>
        <v>0</v>
      </c>
      <c r="N32" s="53"/>
    </row>
    <row r="33" spans="1:14" ht="15">
      <c r="A33" s="60"/>
      <c r="B33" s="60" t="s">
        <v>106</v>
      </c>
      <c r="C33" s="60" t="s">
        <v>107</v>
      </c>
      <c r="D33" s="60">
        <v>802.65</v>
      </c>
      <c r="E33" s="60">
        <v>0.9981</v>
      </c>
      <c r="F33" s="60">
        <v>0.0436</v>
      </c>
      <c r="G33" s="61">
        <v>1</v>
      </c>
      <c r="H33" s="62">
        <f t="shared" si="0"/>
        <v>1</v>
      </c>
      <c r="I33" s="63">
        <v>16.0425</v>
      </c>
      <c r="J33" s="63">
        <v>1</v>
      </c>
      <c r="K33" s="63">
        <v>12.0107</v>
      </c>
      <c r="L33" s="63">
        <f t="shared" si="1"/>
        <v>12.0107</v>
      </c>
      <c r="M33" s="63">
        <f t="shared" si="2"/>
        <v>16.0425</v>
      </c>
      <c r="N33" s="53"/>
    </row>
    <row r="34" spans="1:14" ht="15">
      <c r="A34" s="60"/>
      <c r="B34" s="60" t="s">
        <v>108</v>
      </c>
      <c r="C34" s="60" t="s">
        <v>109</v>
      </c>
      <c r="D34" s="60">
        <v>1428.74</v>
      </c>
      <c r="E34" s="60">
        <v>0.992</v>
      </c>
      <c r="F34" s="60">
        <v>0.0894</v>
      </c>
      <c r="G34" s="61">
        <v>0</v>
      </c>
      <c r="H34" s="62">
        <f t="shared" si="0"/>
        <v>0</v>
      </c>
      <c r="I34" s="63">
        <v>30.069</v>
      </c>
      <c r="J34" s="63">
        <v>2</v>
      </c>
      <c r="K34" s="63">
        <v>12.0107</v>
      </c>
      <c r="L34" s="63">
        <f t="shared" si="1"/>
        <v>0</v>
      </c>
      <c r="M34" s="63">
        <f t="shared" si="2"/>
        <v>0</v>
      </c>
      <c r="N34" s="53"/>
    </row>
    <row r="35" spans="1:14" ht="15">
      <c r="A35" s="60"/>
      <c r="B35" s="60" t="s">
        <v>110</v>
      </c>
      <c r="C35" s="60" t="s">
        <v>111</v>
      </c>
      <c r="D35" s="60">
        <v>2043.23</v>
      </c>
      <c r="E35" s="60">
        <v>0.9834</v>
      </c>
      <c r="F35" s="60">
        <v>0.1288</v>
      </c>
      <c r="G35" s="61">
        <v>0</v>
      </c>
      <c r="H35" s="62">
        <f t="shared" si="0"/>
        <v>0</v>
      </c>
      <c r="I35" s="63">
        <v>44.0956</v>
      </c>
      <c r="J35" s="63">
        <v>3</v>
      </c>
      <c r="K35" s="63">
        <v>12.0107</v>
      </c>
      <c r="L35" s="63">
        <f t="shared" si="1"/>
        <v>0</v>
      </c>
      <c r="M35" s="63">
        <f t="shared" si="2"/>
        <v>0</v>
      </c>
      <c r="N35" s="53"/>
    </row>
    <row r="36" spans="1:14" ht="15">
      <c r="A36" s="60"/>
      <c r="B36" s="60" t="s">
        <v>112</v>
      </c>
      <c r="C36" s="60" t="s">
        <v>113</v>
      </c>
      <c r="D36" s="60">
        <v>2657.45</v>
      </c>
      <c r="E36" s="60">
        <v>0.9682</v>
      </c>
      <c r="F36" s="60">
        <v>0.1783</v>
      </c>
      <c r="G36" s="61">
        <v>0</v>
      </c>
      <c r="H36" s="62">
        <f t="shared" si="0"/>
        <v>0</v>
      </c>
      <c r="I36" s="63">
        <v>58.1222</v>
      </c>
      <c r="J36" s="63">
        <v>4</v>
      </c>
      <c r="K36" s="63">
        <v>12.0107</v>
      </c>
      <c r="L36" s="63">
        <f t="shared" si="1"/>
        <v>0</v>
      </c>
      <c r="M36" s="63">
        <f t="shared" si="2"/>
        <v>0</v>
      </c>
      <c r="N36" s="53"/>
    </row>
    <row r="37" spans="1:14" ht="15">
      <c r="A37" s="60"/>
      <c r="B37" s="60" t="s">
        <v>114</v>
      </c>
      <c r="C37" s="60" t="s">
        <v>115</v>
      </c>
      <c r="D37" s="60">
        <v>2657.45</v>
      </c>
      <c r="E37" s="60">
        <v>0.9682</v>
      </c>
      <c r="F37" s="60">
        <v>0.1783</v>
      </c>
      <c r="G37" s="61">
        <v>0</v>
      </c>
      <c r="H37" s="62">
        <f t="shared" si="0"/>
        <v>0</v>
      </c>
      <c r="I37" s="63">
        <v>58.1222</v>
      </c>
      <c r="J37" s="63">
        <v>4</v>
      </c>
      <c r="K37" s="63">
        <v>12.0107</v>
      </c>
      <c r="L37" s="63">
        <f t="shared" si="1"/>
        <v>0</v>
      </c>
      <c r="M37" s="63">
        <f t="shared" si="2"/>
        <v>0</v>
      </c>
      <c r="N37" s="53"/>
    </row>
    <row r="38" spans="1:14" ht="15">
      <c r="A38" s="60"/>
      <c r="B38" s="60" t="s">
        <v>116</v>
      </c>
      <c r="C38" s="60" t="s">
        <v>117</v>
      </c>
      <c r="D38" s="60">
        <v>3271.83</v>
      </c>
      <c r="E38" s="60">
        <v>0.945</v>
      </c>
      <c r="F38" s="60">
        <v>0.2345</v>
      </c>
      <c r="G38" s="61">
        <v>0</v>
      </c>
      <c r="H38" s="62">
        <f t="shared" si="0"/>
        <v>0</v>
      </c>
      <c r="I38" s="63">
        <v>72.1488</v>
      </c>
      <c r="J38" s="63">
        <v>5</v>
      </c>
      <c r="K38" s="63">
        <v>12.0107</v>
      </c>
      <c r="L38" s="63">
        <f t="shared" si="1"/>
        <v>0</v>
      </c>
      <c r="M38" s="63">
        <f t="shared" si="2"/>
        <v>0</v>
      </c>
      <c r="N38" s="53"/>
    </row>
    <row r="39" spans="1:14" ht="15">
      <c r="A39" s="60"/>
      <c r="B39" s="60" t="s">
        <v>118</v>
      </c>
      <c r="C39" s="60" t="s">
        <v>119</v>
      </c>
      <c r="D39" s="60">
        <v>3271.83</v>
      </c>
      <c r="E39" s="60">
        <v>0.945</v>
      </c>
      <c r="F39" s="60">
        <v>0.2345</v>
      </c>
      <c r="G39" s="61">
        <v>0</v>
      </c>
      <c r="H39" s="62">
        <f t="shared" si="0"/>
        <v>0</v>
      </c>
      <c r="I39" s="63">
        <v>72.1488</v>
      </c>
      <c r="J39" s="63">
        <v>5</v>
      </c>
      <c r="K39" s="63">
        <v>12.0107</v>
      </c>
      <c r="L39" s="63">
        <f t="shared" si="1"/>
        <v>0</v>
      </c>
      <c r="M39" s="63">
        <f t="shared" si="2"/>
        <v>0</v>
      </c>
      <c r="N39" s="53"/>
    </row>
    <row r="40" spans="1:14" ht="15">
      <c r="A40" s="60"/>
      <c r="B40" s="60" t="s">
        <v>120</v>
      </c>
      <c r="C40" s="60" t="s">
        <v>121</v>
      </c>
      <c r="D40" s="60">
        <v>3887.01</v>
      </c>
      <c r="E40" s="60">
        <v>0.919</v>
      </c>
      <c r="F40" s="60">
        <v>0.2846</v>
      </c>
      <c r="G40" s="61">
        <v>0</v>
      </c>
      <c r="H40" s="62">
        <f t="shared" si="0"/>
        <v>0</v>
      </c>
      <c r="I40" s="63">
        <v>86.1754</v>
      </c>
      <c r="J40" s="63">
        <v>6</v>
      </c>
      <c r="K40" s="63">
        <v>12.0107</v>
      </c>
      <c r="L40" s="63">
        <f t="shared" si="1"/>
        <v>0</v>
      </c>
      <c r="M40" s="63">
        <f t="shared" si="2"/>
        <v>0</v>
      </c>
      <c r="N40" s="53"/>
    </row>
    <row r="41" spans="1:14" ht="15">
      <c r="A41" s="60"/>
      <c r="B41" s="60" t="s">
        <v>122</v>
      </c>
      <c r="C41" s="60" t="s">
        <v>123</v>
      </c>
      <c r="D41" s="60">
        <v>4501.49</v>
      </c>
      <c r="E41" s="60">
        <v>0.876</v>
      </c>
      <c r="F41" s="60">
        <v>0.3521</v>
      </c>
      <c r="G41" s="61">
        <v>0</v>
      </c>
      <c r="H41" s="62">
        <f t="shared" si="0"/>
        <v>0</v>
      </c>
      <c r="I41" s="63">
        <v>100.2019</v>
      </c>
      <c r="J41" s="63">
        <v>7</v>
      </c>
      <c r="K41" s="63">
        <v>12.0107</v>
      </c>
      <c r="L41" s="63">
        <f t="shared" si="1"/>
        <v>0</v>
      </c>
      <c r="M41" s="63">
        <f t="shared" si="2"/>
        <v>0</v>
      </c>
      <c r="N41" s="53"/>
    </row>
    <row r="42" spans="1:14" ht="15">
      <c r="A42" s="60"/>
      <c r="B42" s="60" t="s">
        <v>124</v>
      </c>
      <c r="C42" s="60" t="s">
        <v>125</v>
      </c>
      <c r="D42" s="60">
        <v>5115.87</v>
      </c>
      <c r="E42" s="60">
        <v>0.817</v>
      </c>
      <c r="F42" s="60">
        <v>0.4278</v>
      </c>
      <c r="G42" s="61">
        <v>0</v>
      </c>
      <c r="H42" s="62">
        <f t="shared" si="0"/>
        <v>0</v>
      </c>
      <c r="I42" s="63">
        <v>114.2285</v>
      </c>
      <c r="J42" s="63">
        <v>8</v>
      </c>
      <c r="K42" s="63">
        <v>12.0107</v>
      </c>
      <c r="L42" s="63">
        <f t="shared" si="1"/>
        <v>0</v>
      </c>
      <c r="M42" s="63">
        <f t="shared" si="2"/>
        <v>0</v>
      </c>
      <c r="N42" s="53"/>
    </row>
    <row r="43" spans="1:14" ht="15">
      <c r="A43" s="60"/>
      <c r="B43" s="60" t="s">
        <v>126</v>
      </c>
      <c r="C43" s="60" t="s">
        <v>127</v>
      </c>
      <c r="D43" s="60">
        <v>5731.22</v>
      </c>
      <c r="E43" s="60">
        <v>0.735</v>
      </c>
      <c r="F43" s="60">
        <v>0.5148</v>
      </c>
      <c r="G43" s="61">
        <v>0</v>
      </c>
      <c r="H43" s="62">
        <f t="shared" si="0"/>
        <v>0</v>
      </c>
      <c r="I43" s="63">
        <v>128.2551</v>
      </c>
      <c r="J43" s="63">
        <v>9</v>
      </c>
      <c r="K43" s="63">
        <v>12.0107</v>
      </c>
      <c r="L43" s="63">
        <f t="shared" si="1"/>
        <v>0</v>
      </c>
      <c r="M43" s="63">
        <f t="shared" si="2"/>
        <v>0</v>
      </c>
      <c r="N43" s="53"/>
    </row>
    <row r="44" spans="1:14" ht="15">
      <c r="A44" s="60"/>
      <c r="B44" s="60" t="s">
        <v>128</v>
      </c>
      <c r="C44" s="60" t="s">
        <v>129</v>
      </c>
      <c r="D44" s="60">
        <v>6345.85</v>
      </c>
      <c r="E44" s="60">
        <v>0.623</v>
      </c>
      <c r="F44" s="60">
        <v>0.614</v>
      </c>
      <c r="G44" s="61">
        <v>0</v>
      </c>
      <c r="H44" s="62">
        <f t="shared" si="0"/>
        <v>0</v>
      </c>
      <c r="I44" s="63">
        <v>142.2817</v>
      </c>
      <c r="J44" s="63">
        <v>10</v>
      </c>
      <c r="K44" s="63">
        <v>12.0107</v>
      </c>
      <c r="L44" s="63">
        <f t="shared" si="1"/>
        <v>0</v>
      </c>
      <c r="M44" s="63">
        <f t="shared" si="2"/>
        <v>0</v>
      </c>
      <c r="N44" s="53"/>
    </row>
    <row r="45" spans="1:14" ht="39">
      <c r="A45" s="60"/>
      <c r="B45" s="64" t="s">
        <v>130</v>
      </c>
      <c r="C45" s="60" t="s">
        <v>109</v>
      </c>
      <c r="D45" s="60">
        <v>1428.74</v>
      </c>
      <c r="E45" s="60">
        <v>0.992</v>
      </c>
      <c r="F45" s="60">
        <v>0.0894</v>
      </c>
      <c r="G45" s="61">
        <v>0</v>
      </c>
      <c r="H45" s="62">
        <f t="shared" si="0"/>
        <v>0</v>
      </c>
      <c r="I45" s="63">
        <v>30.069</v>
      </c>
      <c r="J45" s="63">
        <v>2</v>
      </c>
      <c r="K45" s="63">
        <v>12.0107</v>
      </c>
      <c r="L45" s="63">
        <f t="shared" si="1"/>
        <v>0</v>
      </c>
      <c r="M45" s="63">
        <f t="shared" si="2"/>
        <v>0</v>
      </c>
      <c r="N45" s="53"/>
    </row>
    <row r="46" spans="1:14" ht="15">
      <c r="A46" s="60"/>
      <c r="B46" s="60" t="s">
        <v>131</v>
      </c>
      <c r="C46" s="60"/>
      <c r="D46" s="60"/>
      <c r="E46" s="60"/>
      <c r="F46" s="60"/>
      <c r="G46" s="60"/>
      <c r="H46" s="60"/>
      <c r="I46" s="63"/>
      <c r="J46" s="63"/>
      <c r="K46" s="63"/>
      <c r="L46" s="65">
        <f>SUM(L25:L45)</f>
        <v>12.0107</v>
      </c>
      <c r="M46" s="65">
        <f>SUM(M25:M45)</f>
        <v>16.0425</v>
      </c>
      <c r="N46" s="53"/>
    </row>
    <row r="47" spans="3:14" ht="25.5">
      <c r="C47" s="66" t="s">
        <v>132</v>
      </c>
      <c r="D47" s="66"/>
      <c r="E47" s="66"/>
      <c r="F47" s="66"/>
      <c r="G47">
        <f>IF(SUM(G25:G45)&gt;1,"ОШИБКА, проверить компонентный состав. Сумма компонентдолжна быть равна 1",SUM(G25:G45))</f>
        <v>1</v>
      </c>
      <c r="H47">
        <f>IF(SUM(H25:H45)&gt;100,"ОШИБКА, проверить компонентный состав. Сумма компонентдолжна быть равна 1",SUM(H25:H45))</f>
        <v>1</v>
      </c>
      <c r="I47" s="53"/>
      <c r="J47" s="53"/>
      <c r="K47" s="53"/>
      <c r="L47" s="53"/>
      <c r="M47" s="53"/>
      <c r="N47" s="53"/>
    </row>
    <row r="48" spans="9:14" ht="12.75">
      <c r="I48" s="53"/>
      <c r="J48" s="53"/>
      <c r="K48" s="53"/>
      <c r="L48" s="53"/>
      <c r="M48" s="53"/>
      <c r="N48" s="53"/>
    </row>
    <row r="49" spans="1:14" ht="12.75">
      <c r="A49" t="s">
        <v>133</v>
      </c>
      <c r="B49" t="s">
        <v>134</v>
      </c>
      <c r="C49">
        <f>L46/M46</f>
        <v>0.7486800685678666</v>
      </c>
      <c r="I49" s="53"/>
      <c r="J49" s="53"/>
      <c r="K49" s="53"/>
      <c r="L49" s="53"/>
      <c r="M49" s="53"/>
      <c r="N49" s="53"/>
    </row>
    <row r="50" spans="1:14" ht="13.5" thickBot="1">
      <c r="A50" t="s">
        <v>135</v>
      </c>
      <c r="B50" t="s">
        <v>136</v>
      </c>
      <c r="C50">
        <f>C49*(IF(C20=0,C61,C20))</f>
        <v>0</v>
      </c>
      <c r="I50" s="53"/>
      <c r="J50" s="53"/>
      <c r="K50" s="53"/>
      <c r="L50" s="53"/>
      <c r="M50" s="53"/>
      <c r="N50" s="53"/>
    </row>
    <row r="51" spans="1:14" ht="15.75" thickBot="1">
      <c r="A51" t="s">
        <v>137</v>
      </c>
      <c r="B51" t="s">
        <v>138</v>
      </c>
      <c r="C51" s="67">
        <f>IF(C15=1,0.995,IF(C15=2,1,"ОШИБКА. Проверьте правильность типа сжигания"))</f>
        <v>1</v>
      </c>
      <c r="I51" s="53"/>
      <c r="J51" s="53"/>
      <c r="K51" s="53"/>
      <c r="L51" s="53"/>
      <c r="M51" s="53"/>
      <c r="N51" s="53"/>
    </row>
    <row r="52" spans="1:3" ht="40.5" customHeight="1">
      <c r="A52" t="s">
        <v>139</v>
      </c>
      <c r="B52" s="66" t="s">
        <v>140</v>
      </c>
      <c r="C52" s="68">
        <f>(C51*C50*44.0095/12.0107)</f>
        <v>0</v>
      </c>
    </row>
    <row r="53" spans="1:3" ht="45" customHeight="1">
      <c r="A53" t="s">
        <v>141</v>
      </c>
      <c r="B53" s="66" t="s">
        <v>142</v>
      </c>
      <c r="C53" s="69" t="e">
        <f>C52/(IF(C20=0,C61,C20))</f>
        <v>#DIV/0!</v>
      </c>
    </row>
    <row r="55" spans="1:3" ht="57.75" customHeight="1">
      <c r="A55" t="s">
        <v>143</v>
      </c>
      <c r="B55" s="66" t="s">
        <v>144</v>
      </c>
      <c r="C55">
        <f>SUMPRODUCT(D25:D45,H25:H45)</f>
        <v>802.65</v>
      </c>
    </row>
    <row r="56" spans="1:3" ht="54.75" customHeight="1">
      <c r="A56" t="s">
        <v>145</v>
      </c>
      <c r="B56" s="66" t="s">
        <v>146</v>
      </c>
      <c r="C56" s="5">
        <f>C55*(101.325/(8.31451*293.15))</f>
        <v>33.36693105227637</v>
      </c>
    </row>
    <row r="58" spans="1:3" ht="60.75" customHeight="1">
      <c r="A58" t="s">
        <v>147</v>
      </c>
      <c r="B58" s="70" t="s">
        <v>148</v>
      </c>
      <c r="C58">
        <f>1-((SUMPRODUCT(F25:F45,H25:H45)^2))</f>
        <v>0.99809904</v>
      </c>
    </row>
    <row r="59" spans="1:3" ht="66.75" customHeight="1">
      <c r="A59" t="s">
        <v>149</v>
      </c>
      <c r="B59" s="70" t="s">
        <v>150</v>
      </c>
      <c r="C59" s="71">
        <f>C56/C58</f>
        <v>33.43048105955133</v>
      </c>
    </row>
    <row r="60" spans="1:3" ht="78.75" customHeight="1">
      <c r="A60" t="s">
        <v>151</v>
      </c>
      <c r="B60" s="66" t="s">
        <v>152</v>
      </c>
      <c r="C60" s="72">
        <f>C52/(C59/1000)</f>
        <v>0</v>
      </c>
    </row>
  </sheetData>
  <sheetProtection/>
  <conditionalFormatting sqref="G47:H47">
    <cfRule type="expression" priority="1" dxfId="0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Максим</cp:lastModifiedBy>
  <cp:lastPrinted>2014-03-31T12:06:46Z</cp:lastPrinted>
  <dcterms:created xsi:type="dcterms:W3CDTF">2010-01-29T08:37:16Z</dcterms:created>
  <dcterms:modified xsi:type="dcterms:W3CDTF">2015-10-28T06:45:50Z</dcterms:modified>
  <cp:category/>
  <cp:version/>
  <cp:contentType/>
  <cp:contentStatus/>
</cp:coreProperties>
</file>